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90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r\Dropbox\02. Business\01. Vector\04. Marketing\Webpage\Blogs\12. Formula Structure\"/>
    </mc:Choice>
  </mc:AlternateContent>
  <bookViews>
    <workbookView xWindow="0" yWindow="0" windowWidth="11560" windowHeight="10490" tabRatio="864" activeTab="1" xr2:uid="{00000000-000D-0000-FFFF-FFFF00000000}"/>
  </bookViews>
  <sheets>
    <sheet name="Cover" sheetId="52" r:id="rId1"/>
    <sheet name="Formula" sheetId="55" r:id="rId2"/>
  </sheets>
  <definedNames>
    <definedName name="Account.ValuationScalars">Formula!$G$13:$G$42</definedName>
    <definedName name="Accounts.CompanyNames">Formula!$D$90:$D$119</definedName>
    <definedName name="Accounts.Locations">Formula!$D$80:$D$87</definedName>
    <definedName name="Accounts.LocationsByAccount">Formula!$E$13:$E$42</definedName>
    <definedName name="Constant.MonthsInQuarter">Formula!$E$125</definedName>
    <definedName name="Constant.QuartersInYear">Formula!$E$124</definedName>
    <definedName name="Date.Acquisition.Actual">Formula!$G$47</definedName>
    <definedName name="Date.ModelEnd">Formula!$E$122</definedName>
    <definedName name="Date.ModelStart">Formula!$E$121</definedName>
    <definedName name="System.Error">Formula!$E$127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58" i="55" l="1"/>
  <c r="I12" i="55"/>
  <c r="J12" i="55"/>
  <c r="K12" i="55"/>
  <c r="L12" i="55"/>
  <c r="M12" i="55"/>
  <c r="N11" i="55"/>
  <c r="N45" i="55"/>
  <c r="N12" i="55"/>
  <c r="N46" i="55"/>
  <c r="N47" i="55"/>
  <c r="O12" i="55"/>
  <c r="P12" i="55"/>
  <c r="Q12" i="55"/>
  <c r="R12" i="55"/>
  <c r="S12" i="55"/>
  <c r="T12" i="55"/>
  <c r="U12" i="55"/>
  <c r="V12" i="55"/>
  <c r="W11" i="55"/>
  <c r="W45" i="55"/>
  <c r="W12" i="55"/>
  <c r="W46" i="55"/>
  <c r="W47" i="55"/>
  <c r="W60" i="55"/>
  <c r="V11" i="55"/>
  <c r="V45" i="55"/>
  <c r="V46" i="55"/>
  <c r="V47" i="55"/>
  <c r="V60" i="55"/>
  <c r="U11" i="55"/>
  <c r="U45" i="55"/>
  <c r="U46" i="55"/>
  <c r="U47" i="55"/>
  <c r="U60" i="55"/>
  <c r="T11" i="55"/>
  <c r="T45" i="55"/>
  <c r="T46" i="55"/>
  <c r="T47" i="55"/>
  <c r="T60" i="55"/>
  <c r="S11" i="55"/>
  <c r="S45" i="55"/>
  <c r="S46" i="55"/>
  <c r="S47" i="55"/>
  <c r="S60" i="55"/>
  <c r="R11" i="55"/>
  <c r="R45" i="55"/>
  <c r="R46" i="55"/>
  <c r="R47" i="55"/>
  <c r="R60" i="55"/>
  <c r="Q11" i="55"/>
  <c r="Q45" i="55"/>
  <c r="Q46" i="55"/>
  <c r="Q47" i="55"/>
  <c r="Q60" i="55"/>
  <c r="P11" i="55"/>
  <c r="P45" i="55"/>
  <c r="P46" i="55"/>
  <c r="P47" i="55"/>
  <c r="P60" i="55"/>
  <c r="O11" i="55"/>
  <c r="O45" i="55"/>
  <c r="O46" i="55"/>
  <c r="O47" i="55"/>
  <c r="O60" i="55"/>
  <c r="N60" i="55"/>
  <c r="M11" i="55"/>
  <c r="M45" i="55"/>
  <c r="M46" i="55"/>
  <c r="M47" i="55"/>
  <c r="M60" i="55"/>
  <c r="L11" i="55"/>
  <c r="L45" i="55"/>
  <c r="L46" i="55"/>
  <c r="L47" i="55"/>
  <c r="L60" i="55"/>
  <c r="K11" i="55"/>
  <c r="K45" i="55"/>
  <c r="K46" i="55"/>
  <c r="K47" i="55"/>
  <c r="K60" i="55"/>
  <c r="J11" i="55"/>
  <c r="J45" i="55"/>
  <c r="J46" i="55"/>
  <c r="J47" i="55"/>
  <c r="J60" i="55"/>
  <c r="I11" i="55"/>
  <c r="I45" i="55"/>
  <c r="I46" i="55"/>
  <c r="I47" i="55"/>
  <c r="I60" i="55"/>
  <c r="W59" i="55"/>
  <c r="V59" i="55"/>
  <c r="U59" i="55"/>
  <c r="T59" i="55"/>
  <c r="S59" i="55"/>
  <c r="R59" i="55"/>
  <c r="Q59" i="55"/>
  <c r="P59" i="55"/>
  <c r="O59" i="55"/>
  <c r="N59" i="55"/>
  <c r="M59" i="55"/>
  <c r="L59" i="55"/>
  <c r="K59" i="55"/>
  <c r="J59" i="55"/>
  <c r="I59" i="55"/>
  <c r="W58" i="55"/>
  <c r="V58" i="55"/>
  <c r="U58" i="55"/>
  <c r="T58" i="55"/>
  <c r="S58" i="55"/>
  <c r="R58" i="55"/>
  <c r="Q58" i="55"/>
  <c r="P58" i="55"/>
  <c r="O58" i="55"/>
  <c r="M58" i="55"/>
  <c r="L58" i="55"/>
  <c r="K58" i="55"/>
  <c r="J58" i="55"/>
  <c r="I58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W55" i="55"/>
  <c r="V55" i="55"/>
  <c r="U55" i="55"/>
  <c r="T55" i="55"/>
  <c r="S55" i="55"/>
  <c r="R55" i="55"/>
  <c r="Q55" i="55"/>
  <c r="P55" i="55"/>
  <c r="O55" i="55"/>
  <c r="N55" i="55"/>
  <c r="M55" i="55"/>
  <c r="L55" i="55"/>
  <c r="K55" i="55"/>
  <c r="J55" i="55"/>
  <c r="I55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W53" i="55"/>
  <c r="V53" i="55"/>
  <c r="U53" i="55"/>
  <c r="T53" i="55"/>
  <c r="S53" i="55"/>
  <c r="R53" i="55"/>
  <c r="Q53" i="55"/>
  <c r="P53" i="55"/>
  <c r="O53" i="55"/>
  <c r="N53" i="55"/>
  <c r="M53" i="55"/>
  <c r="L53" i="55"/>
  <c r="K53" i="55"/>
  <c r="J53" i="55"/>
  <c r="I53" i="55"/>
  <c r="D60" i="55"/>
  <c r="D59" i="55"/>
  <c r="D58" i="55"/>
  <c r="D57" i="55"/>
  <c r="D56" i="55"/>
  <c r="D55" i="55"/>
  <c r="D54" i="55"/>
  <c r="D5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D13" i="55" a="1"/>
  <c r="D13" i="55"/>
  <c r="D42" i="55"/>
  <c r="D38" i="55"/>
  <c r="D34" i="55"/>
  <c r="D30" i="55"/>
  <c r="D26" i="55"/>
  <c r="D22" i="55"/>
  <c r="D18" i="55"/>
  <c r="D41" i="55"/>
  <c r="D37" i="55"/>
  <c r="D33" i="55"/>
  <c r="D29" i="55"/>
  <c r="D25" i="55"/>
  <c r="D21" i="55"/>
  <c r="D17" i="55"/>
  <c r="D40" i="55"/>
  <c r="D36" i="55"/>
  <c r="D32" i="55"/>
  <c r="D28" i="55"/>
  <c r="D24" i="55"/>
  <c r="D20" i="55"/>
  <c r="D16" i="55"/>
  <c r="D39" i="55"/>
  <c r="D35" i="55"/>
  <c r="D31" i="55"/>
  <c r="D27" i="55"/>
  <c r="D23" i="55"/>
  <c r="D19" i="55"/>
  <c r="D15" i="55"/>
  <c r="D14" i="55"/>
  <c r="M9" i="52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V61" i="55"/>
  <c r="W61" i="55"/>
  <c r="H53" i="55"/>
  <c r="H54" i="55"/>
  <c r="H55" i="55"/>
  <c r="H56" i="55"/>
  <c r="H57" i="55"/>
  <c r="H58" i="55"/>
  <c r="H59" i="55"/>
  <c r="H60" i="55"/>
  <c r="H61" i="55"/>
  <c r="G53" i="55"/>
  <c r="G54" i="55"/>
  <c r="G55" i="55"/>
  <c r="G56" i="55"/>
  <c r="G57" i="55"/>
  <c r="G58" i="55"/>
  <c r="G59" i="55"/>
  <c r="G60" i="55"/>
  <c r="G61" i="55"/>
</calcChain>
</file>

<file path=xl/sharedStrings.xml><?xml version="1.0" encoding="utf-8"?>
<sst xmlns="http://schemas.openxmlformats.org/spreadsheetml/2006/main" count="113" uniqueCount="45">
  <si>
    <t>$M</t>
  </si>
  <si>
    <t>Quarters in a year</t>
  </si>
  <si>
    <t>Months in a quarter</t>
  </si>
  <si>
    <t>Acquisition date</t>
  </si>
  <si>
    <t>Model start date</t>
  </si>
  <si>
    <t>Eastern Mining</t>
  </si>
  <si>
    <t>Openlane</t>
  </si>
  <si>
    <t>Yearin</t>
  </si>
  <si>
    <t>Goodsilron</t>
  </si>
  <si>
    <t>Condax</t>
  </si>
  <si>
    <t>Opentech</t>
  </si>
  <si>
    <t>Golddex</t>
  </si>
  <si>
    <t>year-job</t>
  </si>
  <si>
    <t>Isdom</t>
  </si>
  <si>
    <t>Gogozoom</t>
  </si>
  <si>
    <t>Nam-zim</t>
  </si>
  <si>
    <t>Donquadtech</t>
  </si>
  <si>
    <t>Warephase</t>
  </si>
  <si>
    <t>Donware</t>
  </si>
  <si>
    <t>Faxquote</t>
  </si>
  <si>
    <t>Sunnamplex</t>
  </si>
  <si>
    <t>Lexiqvolax</t>
  </si>
  <si>
    <t>Sumace</t>
  </si>
  <si>
    <t>Treequote</t>
  </si>
  <si>
    <t>Iselectrics</t>
  </si>
  <si>
    <t>Zencorporation</t>
  </si>
  <si>
    <t>Plusstrip</t>
  </si>
  <si>
    <t>Toughzap</t>
  </si>
  <si>
    <t>Codehow</t>
  </si>
  <si>
    <t>-</t>
  </si>
  <si>
    <t>Accounts</t>
  </si>
  <si>
    <t>Sydney</t>
  </si>
  <si>
    <t>Perth</t>
  </si>
  <si>
    <t>Melbourne</t>
  </si>
  <si>
    <t>Brisbane</t>
  </si>
  <si>
    <t>Singapore</t>
  </si>
  <si>
    <t>Bangkok</t>
  </si>
  <si>
    <t>Value by location</t>
  </si>
  <si>
    <t>Committed contract value</t>
  </si>
  <si>
    <t>Total</t>
  </si>
  <si>
    <t>Model end date</t>
  </si>
  <si>
    <t>Names</t>
  </si>
  <si>
    <t>Value 
scalars</t>
  </si>
  <si>
    <t>Cities</t>
  </si>
  <si>
    <t>System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</si>
</sst>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0.00&quot; x&quot;"/>
    <numFmt numFmtId="172" formatCode="0%;\(0%\);_(* &quot;-&quot;??_);@"/>
  </numFmts>
  <fonts count="32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</borders>
  <cellStyleXfs count="64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</cellStyleXfs>
  <cellXfs count="26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67" fontId="27" fillId="37" borderId="12" xfId="25" applyNumberFormat="1"/>
    <xf numFmtId="170" fontId="29" fillId="35" borderId="12" xfId="24" applyNumberFormat="1"/>
    <xf numFmtId="15" fontId="27" fillId="37" borderId="12" xfId="25" applyNumberFormat="1"/>
    <xf numFmtId="15" fontId="29" fillId="35" borderId="12" xfId="24" applyNumberFormat="1"/>
    <xf numFmtId="170" fontId="23" fillId="34" borderId="12" xfId="54" applyNumberFormat="1" applyAlignment="1">
      <alignment horizontal="left"/>
    </xf>
    <xf numFmtId="170" fontId="0" fillId="0" borderId="0" xfId="0" applyAlignment="1">
      <alignment horizontal="left"/>
    </xf>
    <xf numFmtId="171" fontId="29" fillId="35" borderId="12" xfId="24" applyNumberFormat="1" applyAlignment="1">
      <alignment horizontal="center"/>
    </xf>
    <xf numFmtId="167" fontId="21" fillId="9" borderId="12" xfId="26" applyNumberFormat="1"/>
    <xf numFmtId="167" fontId="0" fillId="0" borderId="0" xfId="0" applyNumberFormat="1"/>
    <xf numFmtId="167" fontId="20" fillId="0" borderId="11" xfId="56" applyNumberFormat="1"/>
    <xf numFmtId="9" fontId="21" fillId="9" borderId="12" xfId="26" applyNumberFormat="1" applyAlignment="1">
      <alignment horizontal="center"/>
    </xf>
    <xf numFmtId="172" fontId="21" fillId="9" borderId="12" xfId="26" applyNumberFormat="1"/>
    <xf numFmtId="168" fontId="29" fillId="35" borderId="12" xfId="1" applyFont="1" applyFill="1" applyBorder="1"/>
    <xf numFmtId="170" fontId="27" fillId="37" borderId="12" xfId="25" applyNumberFormat="1"/>
    <xf numFmtId="170" fontId="0" fillId="0" borderId="0" xfId="0" applyAlignment="1">
      <alignment horizontal="center"/>
    </xf>
    <xf numFmtId="170" fontId="0" fillId="0" borderId="0" xfId="0" quotePrefix="1"/>
    <xf numFmtId="170" fontId="24" fillId="34" borderId="12" xfId="61" applyNumberFormat="1"/>
    <xf numFmtId="170" fontId="20" fillId="0" borderId="13" xfId="62" applyNumberFormat="1"/>
    <xf numFmtId="15" fontId="23" fillId="34" borderId="0" xfId="54" applyNumberFormat="1" applyBorder="1" applyAlignment="1">
      <alignment horizontal="center" wrapText="1"/>
    </xf>
    <xf numFmtId="15" fontId="23" fillId="34" borderId="13" xfId="54" applyNumberFormat="1" applyBorder="1" applyAlignment="1">
      <alignment horizontal="center" wrapText="1"/>
    </xf>
  </cellXfs>
  <cellStyles count="64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 xr:uid="{00000000-0005-0000-0000-00001A000000}"/>
    <cellStyle name="Cell.Memo" xfId="22" xr:uid="{00000000-0005-0000-0000-00001B000000}"/>
    <cellStyle name="Cell.System" xfId="25" xr:uid="{00000000-0005-0000-0000-00001C000000}"/>
    <cellStyle name="Cell.Void" xfId="57" xr:uid="{00000000-0005-0000-0000-00001D000000}"/>
    <cellStyle name="Check Cell" xfId="16" builtinId="23" hidden="1"/>
    <cellStyle name="Comma" xfId="1" builtinId="3" customBuiltin="1"/>
    <cellStyle name="Comma [0]" xfId="2" builtinId="6" customBuiltin="1"/>
    <cellStyle name="Comma 1dp" xfId="28" xr:uid="{00000000-0005-0000-0000-000021000000}"/>
    <cellStyle name="Comma 2dp" xfId="27" xr:uid="{00000000-0005-0000-0000-000022000000}"/>
    <cellStyle name="Currency" xfId="3" builtinId="4" hidden="1"/>
    <cellStyle name="Currency [0]" xfId="4" builtinId="7" hidden="1"/>
    <cellStyle name="Date" xfId="58" xr:uid="{00000000-0005-0000-0000-000025000000}"/>
    <cellStyle name="Explanatory Text" xfId="19" builtinId="53" hidden="1"/>
    <cellStyle name="Good" xfId="9" builtinId="26" hidden="1"/>
    <cellStyle name="Header.1" xfId="59" xr:uid="{00000000-0005-0000-0000-000028000000}"/>
    <cellStyle name="Header.2" xfId="63" xr:uid="{00000000-0005-0000-0000-000029000000}"/>
    <cellStyle name="Header.Sheet" xfId="21" xr:uid="{00000000-0005-0000-0000-00002A000000}"/>
    <cellStyle name="Header.Table" xfId="54" xr:uid="{00000000-0005-0000-0000-00002B000000}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 xr:uid="{00000000-0005-0000-0000-000031000000}"/>
    <cellStyle name="Line.Calc" xfId="26" xr:uid="{00000000-0005-0000-0000-000032000000}"/>
    <cellStyle name="Line.Total.Multi" xfId="55" xr:uid="{00000000-0005-0000-0000-000033000000}"/>
    <cellStyle name="Line.Total.Simple" xfId="56" xr:uid="{00000000-0005-0000-0000-000034000000}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 xr:uid="{00000000-0005-0000-0000-00003B000000}"/>
    <cellStyle name="TabMinorLine" xfId="62" xr:uid="{00000000-0005-0000-0000-00003C000000}"/>
    <cellStyle name="Title" xfId="5" builtinId="15" hidden="1" customBuiltin="1"/>
    <cellStyle name="Total" xfId="20" builtinId="25" hidden="1"/>
    <cellStyle name="Warning Text" xfId="17" builtinId="11" hidden="1"/>
  </cellStyles>
  <dxfs count="0"/>
  <tableStyles count="0" defaultTableStyle="TableStyleMedium2" defaultPivotStyle="PivotStyleLight16"/>
  <colors>
    <mruColors>
      <color rgb="FFF79C57"/>
      <color rgb="FFFFD1D1"/>
      <color rgb="FFF9F9F9"/>
      <color rgb="FFF6F6F6"/>
      <color rgb="FFFDFDFD"/>
      <color rgb="FFFFA7A9"/>
      <color rgb="FFC6E0B4"/>
      <color rgb="FFD9D9D9"/>
      <color rgb="FFF2F2F2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6</xdr:col>
      <xdr:colOff>160046</xdr:colOff>
      <xdr:row>11</xdr:row>
      <xdr:rowOff>53207</xdr:rowOff>
    </xdr:from>
    <xdr:to>
      <xdr:col>22</xdr:col>
      <xdr:colOff>411057</xdr:colOff>
      <xdr:row>15</xdr:row>
      <xdr:rowOff>37989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081046" y="1838263"/>
          <a:ext cx="8040344" cy="633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 baseline="0">
              <a:solidFill>
                <a:schemeClr val="bg1"/>
              </a:solidFill>
            </a:rPr>
            <a:t>Alpha Spreadsheet Engineering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136970</xdr:colOff>
      <xdr:row>16</xdr:row>
      <xdr:rowOff>156967</xdr:rowOff>
    </xdr:from>
    <xdr:to>
      <xdr:col>27</xdr:col>
      <xdr:colOff>84667</xdr:colOff>
      <xdr:row>20</xdr:row>
      <xdr:rowOff>67318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3057970" y="2753411"/>
          <a:ext cx="10171197" cy="5594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Developing an</a:t>
          </a:r>
          <a:r>
            <a:rPr lang="en-AU" sz="2800" baseline="0">
              <a:solidFill>
                <a:schemeClr val="bg1"/>
              </a:solidFill>
            </a:rPr>
            <a:t> effective formula whilst maintaining transparency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151661</xdr:colOff>
      <xdr:row>21</xdr:row>
      <xdr:rowOff>81798</xdr:rowOff>
    </xdr:from>
    <xdr:to>
      <xdr:col>14</xdr:col>
      <xdr:colOff>141110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3085361" y="3548898"/>
          <a:ext cx="3901049" cy="2040514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Formula 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Multi-lines</a:t>
            </a:r>
          </a:p>
          <a:p>
            <a:r>
              <a:rPr lang="en-AU" sz="1800" b="0">
                <a:solidFill>
                  <a:schemeClr val="bg1"/>
                </a:solidFill>
              </a:rPr>
              <a:t>- Range names</a:t>
            </a:r>
          </a:p>
          <a:p>
            <a:r>
              <a:rPr lang="en-AU" sz="1800" b="0">
                <a:solidFill>
                  <a:schemeClr val="bg1"/>
                </a:solidFill>
              </a:rPr>
              <a:t>- Punctuation</a:t>
            </a:r>
          </a:p>
          <a:p>
            <a:r>
              <a:rPr lang="en-AU" sz="1800" b="0">
                <a:solidFill>
                  <a:schemeClr val="bg1"/>
                </a:solidFill>
              </a:rPr>
              <a:t>-</a:t>
            </a:r>
            <a:r>
              <a:rPr lang="en-AU" sz="1800" b="0" baseline="0">
                <a:solidFill>
                  <a:schemeClr val="bg1"/>
                </a:solidFill>
              </a:rPr>
              <a:t> Brackets </a:t>
            </a:r>
            <a:endParaRPr lang="en-AU" sz="18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6</xdr:col>
      <xdr:colOff>18469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599897" y="39292"/>
          <a:ext cx="2843214" cy="786208"/>
        </a:xfrm>
        <a:prstGeom prst="rect">
          <a:avLst/>
        </a:prstGeom>
      </xdr:spPr>
    </xdr:pic>
    <xdr:clientData/>
  </xdr:twoCellAnchor>
  <xdr:twoCellAnchor editAs="oneCell">
    <xdr:from>
      <xdr:col>19</xdr:col>
      <xdr:colOff>317500</xdr:colOff>
      <xdr:row>3</xdr:row>
      <xdr:rowOff>24552</xdr:rowOff>
    </xdr:from>
    <xdr:to>
      <xdr:col>22</xdr:col>
      <xdr:colOff>603249</xdr:colOff>
      <xdr:row>7</xdr:row>
      <xdr:rowOff>44449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1455400" y="519852"/>
          <a:ext cx="2114550" cy="680297"/>
        </a:xfrm>
        <a:prstGeom prst="rect">
          <a:avLst/>
        </a:prstGeom>
      </xdr:spPr>
    </xdr:pic>
    <xdr:clientData/>
  </xdr:twoCellAnchor>
  <xdr:twoCellAnchor>
    <xdr:from>
      <xdr:col>3</xdr:col>
      <xdr:colOff>866</xdr:colOff>
      <xdr:row>4</xdr:row>
      <xdr:rowOff>115841</xdr:rowOff>
    </xdr:from>
    <xdr:to>
      <xdr:col>8</xdr:col>
      <xdr:colOff>292100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419966" y="776241"/>
          <a:ext cx="4304434" cy="54455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Constructing</a:t>
          </a:r>
          <a:r>
            <a:rPr lang="en-AU" sz="2400" b="0" baseline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 transparant formula</a:t>
          </a:r>
          <a:endParaRPr lang="en-AU" sz="2400" b="0">
            <a:solidFill>
              <a:schemeClr val="accent2"/>
            </a:solidFill>
            <a:latin typeface="+mj-lt"/>
            <a:cs typeface="Calibri Light" panose="020F0302020204030204" pitchFamily="34" charset="0"/>
          </a:endParaRPr>
        </a:p>
      </xdr:txBody>
    </xdr:sp>
    <xdr:clientData/>
  </xdr:twoCellAnchor>
  <xdr:twoCellAnchor>
    <xdr:from>
      <xdr:col>17</xdr:col>
      <xdr:colOff>110187</xdr:colOff>
      <xdr:row>42</xdr:row>
      <xdr:rowOff>83300</xdr:rowOff>
    </xdr:from>
    <xdr:to>
      <xdr:col>23</xdr:col>
      <xdr:colOff>38100</xdr:colOff>
      <xdr:row>49</xdr:row>
      <xdr:rowOff>158750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A246CA24-E094-48B7-BE1D-39BCAAADC3BE}"/>
            </a:ext>
          </a:extLst>
        </xdr:cNvPr>
        <xdr:cNvGrpSpPr/>
      </xdr:nvGrpSpPr>
      <xdr:grpSpPr>
        <a:xfrm>
          <a:off x="10054287" y="7036550"/>
          <a:ext cx="3585513" cy="1231150"/>
          <a:chOff x="497122" y="10086442"/>
          <a:chExt cx="2561976" cy="1248140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934E1081-36DF-4F31-A574-5773BF175C1C}"/>
              </a:ext>
            </a:extLst>
          </xdr:cNvPr>
          <xdr:cNvGrpSpPr/>
        </xdr:nvGrpSpPr>
        <xdr:grpSpPr>
          <a:xfrm>
            <a:off x="497122" y="10086442"/>
            <a:ext cx="2561976" cy="1248140"/>
            <a:chOff x="5572826" y="1336176"/>
            <a:chExt cx="2617040" cy="1152764"/>
          </a:xfrm>
        </xdr:grpSpPr>
        <xdr:grpSp>
          <xdr:nvGrpSpPr>
            <xdr:cNvPr id="16" name="Group 15">
              <a:extLst>
                <a:ext uri="{FF2B5EF4-FFF2-40B4-BE49-F238E27FC236}">
                  <a16:creationId xmlns:a16="http://schemas.microsoft.com/office/drawing/2014/main" id="{5056897B-C07B-4666-A891-6B1B3FF1C386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18" name="Rectangle 17">
                <a:extLst>
                  <a:ext uri="{FF2B5EF4-FFF2-40B4-BE49-F238E27FC236}">
                    <a16:creationId xmlns:a16="http://schemas.microsoft.com/office/drawing/2014/main" id="{47278049-0377-4AB3-991F-D9D46401F9EA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19" name="Straight Connector 18">
                <a:extLst>
                  <a:ext uri="{FF2B5EF4-FFF2-40B4-BE49-F238E27FC236}">
                    <a16:creationId xmlns:a16="http://schemas.microsoft.com/office/drawing/2014/main" id="{EBADC59F-BC8D-484C-B333-21ED6C489E2F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0" name="Isosceles Triangle 19">
                <a:extLst>
                  <a:ext uri="{FF2B5EF4-FFF2-40B4-BE49-F238E27FC236}">
                    <a16:creationId xmlns:a16="http://schemas.microsoft.com/office/drawing/2014/main" id="{91B3D1D6-E15D-4CC3-8C88-2C561C2680AF}"/>
                  </a:ext>
                </a:extLst>
              </xdr:cNvPr>
              <xdr:cNvSpPr/>
            </xdr:nvSpPr>
            <xdr:spPr>
              <a:xfrm rot="16200000">
                <a:off x="3544101" y="408817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41849FA7-6F68-4D17-962D-9C46300E43D0}"/>
                </a:ext>
              </a:extLst>
            </xdr:cNvPr>
            <xdr:cNvSpPr/>
          </xdr:nvSpPr>
          <xdr:spPr>
            <a:xfrm>
              <a:off x="5786234" y="1415762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EXAMPLE 1</a:t>
              </a: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The portion of each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period to be included in the valuation. This is a commonly required line which is best calculated once and subsequently referenced.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6FC80E16-AE63-44DF-A697-EA52DEE64F8C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5623" y="10260356"/>
            <a:ext cx="212835" cy="309617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4884</xdr:colOff>
      <xdr:row>39</xdr:row>
      <xdr:rowOff>96314</xdr:rowOff>
    </xdr:from>
    <xdr:to>
      <xdr:col>17</xdr:col>
      <xdr:colOff>9769</xdr:colOff>
      <xdr:row>47</xdr:row>
      <xdr:rowOff>19539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96DECB20-7580-4180-A8DF-2CF8DC456D47}"/>
            </a:ext>
          </a:extLst>
        </xdr:cNvPr>
        <xdr:cNvGrpSpPr/>
      </xdr:nvGrpSpPr>
      <xdr:grpSpPr>
        <a:xfrm>
          <a:off x="9339384" y="6554264"/>
          <a:ext cx="614485" cy="1244025"/>
          <a:chOff x="9339384" y="6554264"/>
          <a:chExt cx="614485" cy="1244025"/>
        </a:xfrm>
      </xdr:grpSpPr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93E7CFB7-B84D-4785-9E60-9860ED31C28A}"/>
              </a:ext>
            </a:extLst>
          </xdr:cNvPr>
          <xdr:cNvCxnSpPr>
            <a:stCxn id="7" idx="0"/>
          </xdr:cNvCxnSpPr>
        </xdr:nvCxnSpPr>
        <xdr:spPr>
          <a:xfrm flipV="1">
            <a:off x="9646627" y="6554264"/>
            <a:ext cx="8735" cy="1069156"/>
          </a:xfrm>
          <a:prstGeom prst="line">
            <a:avLst/>
          </a:prstGeom>
          <a:ln w="28575">
            <a:solidFill>
              <a:srgbClr val="F79C57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211E778C-41DD-4F80-846E-1546F22EF0F4}"/>
              </a:ext>
            </a:extLst>
          </xdr:cNvPr>
          <xdr:cNvSpPr/>
        </xdr:nvSpPr>
        <xdr:spPr>
          <a:xfrm>
            <a:off x="9339384" y="7623420"/>
            <a:ext cx="614485" cy="174869"/>
          </a:xfrm>
          <a:prstGeom prst="rect">
            <a:avLst/>
          </a:prstGeom>
          <a:noFill/>
          <a:ln w="28575">
            <a:solidFill>
              <a:srgbClr val="F79C57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14</xdr:col>
      <xdr:colOff>19050</xdr:colOff>
      <xdr:row>52</xdr:row>
      <xdr:rowOff>146050</xdr:rowOff>
    </xdr:from>
    <xdr:to>
      <xdr:col>19</xdr:col>
      <xdr:colOff>323851</xdr:colOff>
      <xdr:row>59</xdr:row>
      <xdr:rowOff>81428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72EE5E3B-66FB-40A6-9FEB-16A3470BC572}"/>
            </a:ext>
          </a:extLst>
        </xdr:cNvPr>
        <xdr:cNvGrpSpPr/>
      </xdr:nvGrpSpPr>
      <xdr:grpSpPr>
        <a:xfrm>
          <a:off x="8134350" y="8813800"/>
          <a:ext cx="3352801" cy="1091078"/>
          <a:chOff x="497122" y="10086442"/>
          <a:chExt cx="2561976" cy="1248140"/>
        </a:xfrm>
      </xdr:grpSpPr>
      <xdr:grpSp>
        <xdr:nvGrpSpPr>
          <xdr:cNvPr id="30" name="Group 29">
            <a:extLst>
              <a:ext uri="{FF2B5EF4-FFF2-40B4-BE49-F238E27FC236}">
                <a16:creationId xmlns:a16="http://schemas.microsoft.com/office/drawing/2014/main" id="{48AED0BB-63EA-42CA-85F4-FE3C81FE6D69}"/>
              </a:ext>
            </a:extLst>
          </xdr:cNvPr>
          <xdr:cNvGrpSpPr/>
        </xdr:nvGrpSpPr>
        <xdr:grpSpPr>
          <a:xfrm>
            <a:off x="497122" y="10086442"/>
            <a:ext cx="2561976" cy="1248140"/>
            <a:chOff x="5572826" y="1336176"/>
            <a:chExt cx="2617040" cy="1152764"/>
          </a:xfrm>
        </xdr:grpSpPr>
        <xdr:grpSp>
          <xdr:nvGrpSpPr>
            <xdr:cNvPr id="32" name="Group 31">
              <a:extLst>
                <a:ext uri="{FF2B5EF4-FFF2-40B4-BE49-F238E27FC236}">
                  <a16:creationId xmlns:a16="http://schemas.microsoft.com/office/drawing/2014/main" id="{FDA4613F-FC48-44F3-B3D3-76BDF486DB22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34" name="Rectangle 33">
                <a:extLst>
                  <a:ext uri="{FF2B5EF4-FFF2-40B4-BE49-F238E27FC236}">
                    <a16:creationId xmlns:a16="http://schemas.microsoft.com/office/drawing/2014/main" id="{9C43095D-8CC1-499B-82F4-7DCC0D32FB0D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t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5" name="Straight Connector 34">
                <a:extLst>
                  <a:ext uri="{FF2B5EF4-FFF2-40B4-BE49-F238E27FC236}">
                    <a16:creationId xmlns:a16="http://schemas.microsoft.com/office/drawing/2014/main" id="{CE597CCC-1B6B-449F-AB31-57D11B97CC57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6" name="Isosceles Triangle 35">
                <a:extLst>
                  <a:ext uri="{FF2B5EF4-FFF2-40B4-BE49-F238E27FC236}">
                    <a16:creationId xmlns:a16="http://schemas.microsoft.com/office/drawing/2014/main" id="{27B1CEE7-FD77-4BBD-BFAE-8365D9E1D06D}"/>
                  </a:ext>
                </a:extLst>
              </xdr:cNvPr>
              <xdr:cNvSpPr/>
            </xdr:nvSpPr>
            <xdr:spPr>
              <a:xfrm rot="16200000">
                <a:off x="3544101" y="4285344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221D3BA3-3236-4CB4-9E17-7408641D75B3}"/>
                </a:ext>
              </a:extLst>
            </xdr:cNvPr>
            <xdr:cNvSpPr/>
          </xdr:nvSpPr>
          <xdr:spPr>
            <a:xfrm>
              <a:off x="5786234" y="1415762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r>
                <a:rPr lang="en-AU" sz="11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EXAMPLE 2</a:t>
              </a:r>
            </a:p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This cell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in one step, c</a:t>
              </a:r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onditionally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sums the Contract values, excludes dates before the Acquisition date and applies a scalar to indvidual contracts.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FFE6A3D1-D8A5-478F-BD62-D62E9A1C4FB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5623" y="10260356"/>
            <a:ext cx="212835" cy="309617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6350</xdr:colOff>
      <xdr:row>57</xdr:row>
      <xdr:rowOff>6350</xdr:rowOff>
    </xdr:from>
    <xdr:to>
      <xdr:col>13</xdr:col>
      <xdr:colOff>620835</xdr:colOff>
      <xdr:row>63</xdr:row>
      <xdr:rowOff>25400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349E3384-1AA1-4D44-BC93-2A0354920AC1}"/>
            </a:ext>
          </a:extLst>
        </xdr:cNvPr>
        <xdr:cNvGrpSpPr/>
      </xdr:nvGrpSpPr>
      <xdr:grpSpPr>
        <a:xfrm>
          <a:off x="7486650" y="9499600"/>
          <a:ext cx="614485" cy="1009650"/>
          <a:chOff x="7480300" y="9131300"/>
          <a:chExt cx="614485" cy="1009650"/>
        </a:xfrm>
      </xdr:grpSpPr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4E258756-36FC-45B8-A1D3-5FEB297F6EF8}"/>
              </a:ext>
            </a:extLst>
          </xdr:cNvPr>
          <xdr:cNvSpPr/>
        </xdr:nvSpPr>
        <xdr:spPr>
          <a:xfrm>
            <a:off x="7480300" y="9131300"/>
            <a:ext cx="614485" cy="174869"/>
          </a:xfrm>
          <a:prstGeom prst="rect">
            <a:avLst/>
          </a:prstGeom>
          <a:noFill/>
          <a:ln w="28575">
            <a:solidFill>
              <a:srgbClr val="F79C57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cxnSp macro="">
        <xdr:nvCxnSpPr>
          <xdr:cNvPr id="22" name="Straight Connector 21">
            <a:extLst>
              <a:ext uri="{FF2B5EF4-FFF2-40B4-BE49-F238E27FC236}">
                <a16:creationId xmlns:a16="http://schemas.microsoft.com/office/drawing/2014/main" id="{93D98D6B-C205-473D-9CB3-808F35CA6EDB}"/>
              </a:ext>
            </a:extLst>
          </xdr:cNvPr>
          <xdr:cNvCxnSpPr>
            <a:endCxn id="21" idx="2"/>
          </xdr:cNvCxnSpPr>
        </xdr:nvCxnSpPr>
        <xdr:spPr>
          <a:xfrm flipV="1">
            <a:off x="7775707" y="9306169"/>
            <a:ext cx="11836" cy="834781"/>
          </a:xfrm>
          <a:prstGeom prst="line">
            <a:avLst/>
          </a:prstGeom>
          <a:ln w="28575">
            <a:solidFill>
              <a:srgbClr val="F79C57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11</xdr:col>
      <xdr:colOff>233322</xdr:colOff>
      <xdr:row>30</xdr:row>
      <xdr:rowOff>82827</xdr:rowOff>
    </xdr:from>
    <xdr:to>
      <xdr:col>22</xdr:col>
      <xdr:colOff>224616</xdr:colOff>
      <xdr:row>39</xdr:row>
      <xdr:rowOff>105912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D370ED1-7896-4C11-A265-DEBE0318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8409" y="5068957"/>
          <a:ext cx="6700207" cy="1513955"/>
        </a:xfrm>
        <a:prstGeom prst="rect">
          <a:avLst/>
        </a:prstGeom>
        <a:ln w="28575">
          <a:solidFill>
            <a:srgbClr val="F79C57"/>
          </a:solidFill>
        </a:ln>
      </xdr:spPr>
    </xdr:pic>
    <xdr:clientData/>
  </xdr:twoCellAnchor>
  <xdr:twoCellAnchor editAs="oneCell">
    <xdr:from>
      <xdr:col>10</xdr:col>
      <xdr:colOff>88625</xdr:colOff>
      <xdr:row>63</xdr:row>
      <xdr:rowOff>36518</xdr:rowOff>
    </xdr:from>
    <xdr:to>
      <xdr:col>16</xdr:col>
      <xdr:colOff>502480</xdr:colOff>
      <xdr:row>71</xdr:row>
      <xdr:rowOff>117692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E2E53-2BE1-4296-B0BB-F8FD350C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26321" y="10555431"/>
          <a:ext cx="4085811" cy="1406391"/>
        </a:xfrm>
        <a:prstGeom prst="rect">
          <a:avLst/>
        </a:prstGeom>
        <a:ln w="28575">
          <a:solidFill>
            <a:srgbClr val="F79C57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60"/>
  <sheetViews>
    <sheetView showRowColHeaders="0" zoomScaleNormal="100" workbookViewId="0"/>
  </sheetViews>
  <sheetFormatPr defaultColWidth="0" defaultRowHeight="13" zeroHeight="1" x14ac:dyDescent="0.3"/>
  <cols>
    <col min="1" max="30" width="7.69921875" customWidth="1"/>
    <col min="31" max="36" width="7.69921875" hidden="1" customWidth="1"/>
    <col min="37" max="16384" width="8.796875" hidden="1"/>
  </cols>
  <sheetData>
    <row r="1" spans="4:34" x14ac:dyDescent="0.3"/>
    <row r="2" spans="4:34" x14ac:dyDescent="0.3"/>
    <row r="3" spans="4:34" x14ac:dyDescent="0.3"/>
    <row r="4" spans="4:34" x14ac:dyDescent="0.3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3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3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3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3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3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3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3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3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3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3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3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3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3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3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3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3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3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3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3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3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3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3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3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3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3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3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3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hidden="1" x14ac:dyDescent="0.3"/>
    <row r="60" hidden="1" x14ac:dyDescent="0.3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 tint="0.749992370372631"/>
    <pageSetUpPr fitToPage="1"/>
  </sheetPr>
  <dimension ref="A1:XFD269"/>
  <sheetViews>
    <sheetView showGridLines="0" tabSelected="1" zoomScaleNormal="100" workbookViewId="0">
      <pane ySplit="8" topLeftCell="A9" activePane="bottomLeft" state="frozen"/>
      <selection pane="bottomLeft" activeCell="G18" sqref="G18"/>
    </sheetView>
  </sheetViews>
  <sheetFormatPr defaultColWidth="0" defaultRowHeight="13" zeroHeight="1" x14ac:dyDescent="0.3"/>
  <cols>
    <col min="1" max="2" width="2.19921875" customWidth="1"/>
    <col min="3" max="3" width="2.19921875" style="1" customWidth="1"/>
    <col min="4" max="4" width="23.5" bestFit="1" customWidth="1"/>
    <col min="5" max="5" width="11.5" customWidth="1"/>
    <col min="6" max="6" width="9.3984375" bestFit="1" customWidth="1"/>
    <col min="7" max="8" width="9.3984375" customWidth="1"/>
    <col min="9" max="11" width="9.59765625" style="1" customWidth="1"/>
    <col min="12" max="13" width="9.59765625" customWidth="1"/>
    <col min="14" max="14" width="10" bestFit="1" customWidth="1"/>
    <col min="15" max="23" width="9.59765625" customWidth="1"/>
    <col min="24" max="24" width="9.19921875" bestFit="1" customWidth="1"/>
    <col min="25" max="25" width="9.3984375" hidden="1" customWidth="1"/>
    <col min="26" max="26" width="8.796875" hidden="1" customWidth="1"/>
    <col min="27" max="16384" width="8.796875" hidden="1"/>
  </cols>
  <sheetData>
    <row r="1" spans="3:16384" s="1" customFormat="1" x14ac:dyDescent="0.3"/>
    <row r="2" spans="3:16384" x14ac:dyDescent="0.3">
      <c r="C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3"/>
    <row r="4" spans="3:16384" s="1" customFormat="1" x14ac:dyDescent="0.3"/>
    <row r="5" spans="3:16384" s="1" customFormat="1" x14ac:dyDescent="0.3"/>
    <row r="6" spans="3:16384" s="1" customFormat="1" x14ac:dyDescent="0.3"/>
    <row r="7" spans="3:16384" s="1" customFormat="1" x14ac:dyDescent="0.3"/>
    <row r="8" spans="3:16384" s="1" customFormat="1" x14ac:dyDescent="0.3"/>
    <row r="9" spans="3:16384" s="1" customFormat="1" x14ac:dyDescent="0.3"/>
    <row r="10" spans="3:16384" ht="13.5" customHeight="1" x14ac:dyDescent="0.35">
      <c r="C10"/>
      <c r="D10" s="5" t="s">
        <v>38</v>
      </c>
      <c r="G10" s="1"/>
      <c r="H10" s="1"/>
      <c r="AA10" s="1"/>
    </row>
    <row r="11" spans="3:16384" s="1" customFormat="1" ht="13.5" customHeight="1" x14ac:dyDescent="0.3">
      <c r="G11" s="24" t="s">
        <v>42</v>
      </c>
      <c r="I11" s="4">
        <f>EOMONTH(I12,-1)+1</f>
        <v>43070</v>
      </c>
      <c r="J11" s="4">
        <f>I12+1</f>
        <v>43101</v>
      </c>
      <c r="K11" s="4">
        <f t="shared" ref="K11:W11" si="0">J12+1</f>
        <v>43132</v>
      </c>
      <c r="L11" s="4">
        <f t="shared" si="0"/>
        <v>43160</v>
      </c>
      <c r="M11" s="4">
        <f t="shared" si="0"/>
        <v>43191</v>
      </c>
      <c r="N11" s="4">
        <f t="shared" si="0"/>
        <v>43221</v>
      </c>
      <c r="O11" s="4">
        <f t="shared" si="0"/>
        <v>43252</v>
      </c>
      <c r="P11" s="4">
        <f t="shared" si="0"/>
        <v>43282</v>
      </c>
      <c r="Q11" s="4">
        <f t="shared" si="0"/>
        <v>43313</v>
      </c>
      <c r="R11" s="4">
        <f t="shared" si="0"/>
        <v>43344</v>
      </c>
      <c r="S11" s="4">
        <f t="shared" si="0"/>
        <v>43374</v>
      </c>
      <c r="T11" s="4">
        <f t="shared" si="0"/>
        <v>43405</v>
      </c>
      <c r="U11" s="4">
        <f t="shared" si="0"/>
        <v>43435</v>
      </c>
      <c r="V11" s="4">
        <f t="shared" si="0"/>
        <v>43466</v>
      </c>
      <c r="W11" s="4">
        <f t="shared" si="0"/>
        <v>43497</v>
      </c>
    </row>
    <row r="12" spans="3:16384" s="1" customFormat="1" ht="13.5" customHeight="1" x14ac:dyDescent="0.3">
      <c r="G12" s="25"/>
      <c r="I12" s="4">
        <f>Date.ModelStart</f>
        <v>43100</v>
      </c>
      <c r="J12" s="4">
        <f>EOMONTH(I12,1)</f>
        <v>43131</v>
      </c>
      <c r="K12" s="4">
        <f t="shared" ref="K12:W12" si="1">EOMONTH(J12,1)</f>
        <v>43159</v>
      </c>
      <c r="L12" s="4">
        <f t="shared" si="1"/>
        <v>43190</v>
      </c>
      <c r="M12" s="4">
        <f t="shared" si="1"/>
        <v>43220</v>
      </c>
      <c r="N12" s="4">
        <f t="shared" si="1"/>
        <v>43251</v>
      </c>
      <c r="O12" s="4">
        <f t="shared" si="1"/>
        <v>43281</v>
      </c>
      <c r="P12" s="4">
        <f t="shared" si="1"/>
        <v>43312</v>
      </c>
      <c r="Q12" s="4">
        <f t="shared" si="1"/>
        <v>43343</v>
      </c>
      <c r="R12" s="4">
        <f t="shared" si="1"/>
        <v>43373</v>
      </c>
      <c r="S12" s="4">
        <f t="shared" si="1"/>
        <v>43404</v>
      </c>
      <c r="T12" s="4">
        <f t="shared" si="1"/>
        <v>43434</v>
      </c>
      <c r="U12" s="4">
        <f t="shared" si="1"/>
        <v>43465</v>
      </c>
      <c r="V12" s="4">
        <f t="shared" si="1"/>
        <v>43496</v>
      </c>
      <c r="W12" s="4">
        <f t="shared" si="1"/>
        <v>43524</v>
      </c>
    </row>
    <row r="13" spans="3:16384" s="1" customFormat="1" x14ac:dyDescent="0.3">
      <c r="D13" s="11" t="str">
        <f t="array" ref="D13:D42">Accounts.CompanyNames</f>
        <v>Eastern Mining</v>
      </c>
      <c r="E13" s="11" t="str">
        <f>E90</f>
        <v>Sydney</v>
      </c>
      <c r="F13" s="20" t="s">
        <v>0</v>
      </c>
      <c r="G13" s="12">
        <v>1.5</v>
      </c>
      <c r="I13" s="7">
        <v>20</v>
      </c>
      <c r="J13" s="7">
        <v>20</v>
      </c>
      <c r="K13" s="7">
        <v>20</v>
      </c>
      <c r="L13" s="7">
        <v>20</v>
      </c>
      <c r="M13" s="7">
        <v>20</v>
      </c>
      <c r="N13" s="7">
        <v>13</v>
      </c>
      <c r="O13" s="7">
        <v>17</v>
      </c>
      <c r="P13" s="7">
        <v>22</v>
      </c>
      <c r="Q13" s="7">
        <v>22</v>
      </c>
      <c r="R13" s="7">
        <v>22</v>
      </c>
      <c r="S13" s="7">
        <v>22</v>
      </c>
      <c r="T13" s="7"/>
      <c r="U13" s="7"/>
      <c r="V13" s="7"/>
      <c r="W13" s="7"/>
    </row>
    <row r="14" spans="3:16384" s="1" customFormat="1" x14ac:dyDescent="0.3">
      <c r="D14" s="11" t="str">
        <v>Openlane</v>
      </c>
      <c r="E14" s="11" t="str">
        <f t="shared" ref="E14:E42" si="2">E91</f>
        <v>Perth</v>
      </c>
      <c r="F14" s="20" t="s">
        <v>0</v>
      </c>
      <c r="G14" s="12">
        <v>1</v>
      </c>
      <c r="I14" s="7">
        <v>20</v>
      </c>
      <c r="J14" s="7">
        <v>20</v>
      </c>
      <c r="K14" s="7">
        <v>20</v>
      </c>
      <c r="L14" s="7">
        <v>20</v>
      </c>
      <c r="M14" s="7">
        <v>20</v>
      </c>
      <c r="N14" s="7">
        <v>13</v>
      </c>
      <c r="O14" s="7">
        <v>17</v>
      </c>
      <c r="P14" s="7">
        <v>22</v>
      </c>
      <c r="Q14" s="7">
        <v>22</v>
      </c>
      <c r="R14" s="7">
        <v>22</v>
      </c>
      <c r="S14" s="7">
        <v>22</v>
      </c>
      <c r="T14" s="7"/>
      <c r="U14" s="7"/>
      <c r="V14" s="7"/>
      <c r="W14" s="7"/>
    </row>
    <row r="15" spans="3:16384" s="1" customFormat="1" x14ac:dyDescent="0.3">
      <c r="D15" s="11" t="str">
        <v>Yearin</v>
      </c>
      <c r="E15" s="11" t="str">
        <f t="shared" si="2"/>
        <v>Perth</v>
      </c>
      <c r="F15" s="20" t="s">
        <v>0</v>
      </c>
      <c r="G15" s="12">
        <v>1</v>
      </c>
      <c r="I15" s="7">
        <v>20</v>
      </c>
      <c r="J15" s="7">
        <v>20</v>
      </c>
      <c r="K15" s="7">
        <v>20</v>
      </c>
      <c r="L15" s="7">
        <v>20</v>
      </c>
      <c r="M15" s="7">
        <v>20</v>
      </c>
      <c r="N15" s="7">
        <v>13</v>
      </c>
      <c r="O15" s="7">
        <v>17</v>
      </c>
      <c r="P15" s="7">
        <v>22</v>
      </c>
      <c r="Q15" s="7">
        <v>22</v>
      </c>
      <c r="R15" s="7">
        <v>22</v>
      </c>
      <c r="S15" s="7">
        <v>22</v>
      </c>
      <c r="T15" s="7"/>
      <c r="U15" s="7"/>
      <c r="V15" s="7"/>
      <c r="W15" s="7"/>
    </row>
    <row r="16" spans="3:16384" s="1" customFormat="1" x14ac:dyDescent="0.3">
      <c r="D16" s="11" t="str">
        <v>Goodsilron</v>
      </c>
      <c r="E16" s="11" t="str">
        <f t="shared" si="2"/>
        <v>Brisbane</v>
      </c>
      <c r="F16" s="20" t="s">
        <v>0</v>
      </c>
      <c r="G16" s="12">
        <v>1</v>
      </c>
      <c r="I16" s="7">
        <v>20</v>
      </c>
      <c r="J16" s="7">
        <v>20</v>
      </c>
      <c r="K16" s="7">
        <v>20</v>
      </c>
      <c r="L16" s="7">
        <v>20</v>
      </c>
      <c r="M16" s="7">
        <v>20</v>
      </c>
      <c r="N16" s="7">
        <v>13</v>
      </c>
      <c r="O16" s="7">
        <v>17</v>
      </c>
      <c r="P16" s="7">
        <v>22</v>
      </c>
      <c r="Q16" s="7">
        <v>22</v>
      </c>
      <c r="R16" s="7">
        <v>22</v>
      </c>
      <c r="S16" s="7">
        <v>22</v>
      </c>
      <c r="T16" s="7"/>
      <c r="U16" s="7"/>
      <c r="V16" s="7"/>
      <c r="W16" s="7"/>
    </row>
    <row r="17" spans="4:23" s="1" customFormat="1" x14ac:dyDescent="0.3">
      <c r="D17" s="11" t="str">
        <v>Condax</v>
      </c>
      <c r="E17" s="11" t="str">
        <f t="shared" si="2"/>
        <v>Sydney</v>
      </c>
      <c r="F17" s="20" t="s">
        <v>0</v>
      </c>
      <c r="G17" s="12">
        <v>1.5</v>
      </c>
      <c r="I17" s="7">
        <v>20</v>
      </c>
      <c r="J17" s="7">
        <v>20</v>
      </c>
      <c r="K17" s="7">
        <v>20</v>
      </c>
      <c r="L17" s="7">
        <v>20</v>
      </c>
      <c r="M17" s="7">
        <v>20</v>
      </c>
      <c r="N17" s="7">
        <v>13</v>
      </c>
      <c r="O17" s="7">
        <v>17</v>
      </c>
      <c r="P17" s="7">
        <v>22</v>
      </c>
      <c r="Q17" s="7">
        <v>22</v>
      </c>
      <c r="R17" s="7">
        <v>22</v>
      </c>
      <c r="S17" s="7">
        <v>22</v>
      </c>
      <c r="T17" s="7"/>
      <c r="U17" s="7"/>
      <c r="V17" s="7"/>
      <c r="W17" s="7"/>
    </row>
    <row r="18" spans="4:23" s="1" customFormat="1" x14ac:dyDescent="0.3">
      <c r="D18" s="11" t="str">
        <v>Opentech</v>
      </c>
      <c r="E18" s="11" t="str">
        <f t="shared" si="2"/>
        <v>Singapore</v>
      </c>
      <c r="F18" s="20" t="s">
        <v>0</v>
      </c>
      <c r="G18" s="12">
        <v>1</v>
      </c>
      <c r="I18" s="7">
        <v>20</v>
      </c>
      <c r="J18" s="7">
        <v>20</v>
      </c>
      <c r="K18" s="7">
        <v>20</v>
      </c>
      <c r="L18" s="7">
        <v>20</v>
      </c>
      <c r="M18" s="7">
        <v>20</v>
      </c>
      <c r="N18" s="7">
        <v>13</v>
      </c>
      <c r="O18" s="7">
        <v>17</v>
      </c>
      <c r="P18" s="7">
        <v>22</v>
      </c>
      <c r="Q18" s="7">
        <v>22</v>
      </c>
      <c r="R18" s="7">
        <v>22</v>
      </c>
      <c r="S18" s="7">
        <v>22</v>
      </c>
      <c r="T18" s="7"/>
      <c r="U18" s="7"/>
      <c r="V18" s="7"/>
      <c r="W18" s="7"/>
    </row>
    <row r="19" spans="4:23" s="1" customFormat="1" x14ac:dyDescent="0.3">
      <c r="D19" s="11" t="str">
        <v>Golddex</v>
      </c>
      <c r="E19" s="11" t="str">
        <f t="shared" si="2"/>
        <v>Perth</v>
      </c>
      <c r="F19" s="20" t="s">
        <v>0</v>
      </c>
      <c r="G19" s="12">
        <v>1</v>
      </c>
      <c r="I19" s="7">
        <v>20</v>
      </c>
      <c r="J19" s="7">
        <v>20</v>
      </c>
      <c r="K19" s="7">
        <v>20</v>
      </c>
      <c r="L19" s="7">
        <v>20</v>
      </c>
      <c r="M19" s="7">
        <v>20</v>
      </c>
      <c r="N19" s="7">
        <v>13</v>
      </c>
      <c r="O19" s="7">
        <v>17</v>
      </c>
      <c r="P19" s="7">
        <v>22</v>
      </c>
      <c r="Q19" s="7">
        <v>22</v>
      </c>
      <c r="R19" s="7">
        <v>22</v>
      </c>
      <c r="S19" s="7">
        <v>22</v>
      </c>
      <c r="T19" s="7"/>
      <c r="U19" s="7"/>
      <c r="V19" s="7"/>
      <c r="W19" s="7"/>
    </row>
    <row r="20" spans="4:23" s="1" customFormat="1" x14ac:dyDescent="0.3">
      <c r="D20" s="11" t="str">
        <v>year-job</v>
      </c>
      <c r="E20" s="11" t="str">
        <f t="shared" si="2"/>
        <v>Sydney</v>
      </c>
      <c r="F20" s="20" t="s">
        <v>0</v>
      </c>
      <c r="G20" s="12">
        <v>1</v>
      </c>
      <c r="I20" s="7">
        <v>20</v>
      </c>
      <c r="J20" s="7">
        <v>20</v>
      </c>
      <c r="K20" s="7">
        <v>20</v>
      </c>
      <c r="L20" s="7">
        <v>20</v>
      </c>
      <c r="M20" s="7">
        <v>20</v>
      </c>
      <c r="N20" s="7">
        <v>13</v>
      </c>
      <c r="O20" s="7">
        <v>17</v>
      </c>
      <c r="P20" s="7">
        <v>22</v>
      </c>
      <c r="Q20" s="7">
        <v>22</v>
      </c>
      <c r="R20" s="7">
        <v>22</v>
      </c>
      <c r="S20" s="7">
        <v>22</v>
      </c>
      <c r="T20" s="7"/>
      <c r="U20" s="7"/>
      <c r="V20" s="7"/>
      <c r="W20" s="7"/>
    </row>
    <row r="21" spans="4:23" s="1" customFormat="1" x14ac:dyDescent="0.3">
      <c r="D21" s="11" t="str">
        <v>Isdom</v>
      </c>
      <c r="E21" s="11" t="str">
        <f t="shared" si="2"/>
        <v>Sydney</v>
      </c>
      <c r="F21" s="20" t="s">
        <v>0</v>
      </c>
      <c r="G21" s="12">
        <v>1</v>
      </c>
      <c r="I21" s="7">
        <v>20</v>
      </c>
      <c r="J21" s="7">
        <v>20</v>
      </c>
      <c r="K21" s="7">
        <v>20</v>
      </c>
      <c r="L21" s="7">
        <v>20</v>
      </c>
      <c r="M21" s="7">
        <v>20</v>
      </c>
      <c r="N21" s="7">
        <v>13</v>
      </c>
      <c r="O21" s="7">
        <v>17</v>
      </c>
      <c r="P21" s="7">
        <v>22</v>
      </c>
      <c r="Q21" s="7">
        <v>22</v>
      </c>
      <c r="R21" s="7">
        <v>22</v>
      </c>
      <c r="S21" s="7">
        <v>22</v>
      </c>
      <c r="T21" s="7"/>
      <c r="U21" s="7"/>
      <c r="V21" s="7"/>
      <c r="W21" s="7"/>
    </row>
    <row r="22" spans="4:23" s="1" customFormat="1" x14ac:dyDescent="0.3">
      <c r="D22" s="11" t="str">
        <v>Gogozoom</v>
      </c>
      <c r="E22" s="11" t="str">
        <f t="shared" si="2"/>
        <v>Perth</v>
      </c>
      <c r="F22" s="20" t="s">
        <v>0</v>
      </c>
      <c r="G22" s="12">
        <v>1</v>
      </c>
      <c r="I22" s="7">
        <v>20</v>
      </c>
      <c r="J22" s="7">
        <v>20</v>
      </c>
      <c r="K22" s="7">
        <v>20</v>
      </c>
      <c r="L22" s="7">
        <v>20</v>
      </c>
      <c r="M22" s="7">
        <v>20</v>
      </c>
      <c r="N22" s="7">
        <v>13</v>
      </c>
      <c r="O22" s="7">
        <v>17</v>
      </c>
      <c r="P22" s="7">
        <v>22</v>
      </c>
      <c r="Q22" s="7">
        <v>22</v>
      </c>
      <c r="R22" s="7">
        <v>22</v>
      </c>
      <c r="S22" s="7">
        <v>22</v>
      </c>
      <c r="T22" s="7"/>
      <c r="U22" s="7"/>
      <c r="V22" s="7"/>
      <c r="W22" s="7"/>
    </row>
    <row r="23" spans="4:23" s="1" customFormat="1" x14ac:dyDescent="0.3">
      <c r="D23" s="11" t="str">
        <v>Nam-zim</v>
      </c>
      <c r="E23" s="11" t="str">
        <f t="shared" si="2"/>
        <v>Perth</v>
      </c>
      <c r="F23" s="20" t="s">
        <v>0</v>
      </c>
      <c r="G23" s="12">
        <v>1</v>
      </c>
      <c r="I23" s="7">
        <v>20</v>
      </c>
      <c r="J23" s="7">
        <v>20</v>
      </c>
      <c r="K23" s="7">
        <v>20</v>
      </c>
      <c r="L23" s="7">
        <v>20</v>
      </c>
      <c r="M23" s="7">
        <v>20</v>
      </c>
      <c r="N23" s="7">
        <v>13</v>
      </c>
      <c r="O23" s="7">
        <v>17</v>
      </c>
      <c r="P23" s="7">
        <v>22</v>
      </c>
      <c r="Q23" s="7">
        <v>22</v>
      </c>
      <c r="R23" s="7">
        <v>22</v>
      </c>
      <c r="S23" s="7">
        <v>22</v>
      </c>
      <c r="T23" s="7"/>
      <c r="U23" s="7"/>
      <c r="V23" s="7"/>
      <c r="W23" s="7"/>
    </row>
    <row r="24" spans="4:23" s="1" customFormat="1" x14ac:dyDescent="0.3">
      <c r="D24" s="11" t="str">
        <v>Donquadtech</v>
      </c>
      <c r="E24" s="11" t="str">
        <f t="shared" si="2"/>
        <v>Brisbane</v>
      </c>
      <c r="F24" s="20" t="s">
        <v>0</v>
      </c>
      <c r="G24" s="12">
        <v>1</v>
      </c>
      <c r="I24" s="7">
        <v>20</v>
      </c>
      <c r="J24" s="7">
        <v>20</v>
      </c>
      <c r="K24" s="7">
        <v>20</v>
      </c>
      <c r="L24" s="7">
        <v>20</v>
      </c>
      <c r="M24" s="7">
        <v>20</v>
      </c>
      <c r="N24" s="7">
        <v>13</v>
      </c>
      <c r="O24" s="7">
        <v>17</v>
      </c>
      <c r="P24" s="7">
        <v>22</v>
      </c>
      <c r="Q24" s="7">
        <v>22</v>
      </c>
      <c r="R24" s="7">
        <v>22</v>
      </c>
      <c r="S24" s="7">
        <v>22</v>
      </c>
      <c r="T24" s="7"/>
      <c r="U24" s="7"/>
      <c r="V24" s="7"/>
      <c r="W24" s="7"/>
    </row>
    <row r="25" spans="4:23" s="1" customFormat="1" x14ac:dyDescent="0.3">
      <c r="D25" s="11" t="str">
        <v>Warephase</v>
      </c>
      <c r="E25" s="11" t="str">
        <f t="shared" si="2"/>
        <v>Sydney</v>
      </c>
      <c r="F25" s="20" t="s">
        <v>0</v>
      </c>
      <c r="G25" s="12">
        <v>1</v>
      </c>
      <c r="I25" s="7">
        <v>20</v>
      </c>
      <c r="J25" s="7">
        <v>20</v>
      </c>
      <c r="K25" s="7">
        <v>20</v>
      </c>
      <c r="L25" s="7">
        <v>20</v>
      </c>
      <c r="M25" s="7">
        <v>20</v>
      </c>
      <c r="N25" s="7">
        <v>13</v>
      </c>
      <c r="O25" s="7">
        <v>17</v>
      </c>
      <c r="P25" s="7">
        <v>22</v>
      </c>
      <c r="Q25" s="7">
        <v>22</v>
      </c>
      <c r="R25" s="7"/>
      <c r="S25" s="7"/>
      <c r="T25" s="7"/>
      <c r="U25" s="7"/>
      <c r="V25" s="7"/>
      <c r="W25" s="7"/>
    </row>
    <row r="26" spans="4:23" s="1" customFormat="1" x14ac:dyDescent="0.3">
      <c r="D26" s="11" t="str">
        <v>Donware</v>
      </c>
      <c r="E26" s="11" t="str">
        <f t="shared" si="2"/>
        <v>Singapore</v>
      </c>
      <c r="F26" s="20" t="s">
        <v>0</v>
      </c>
      <c r="G26" s="12">
        <v>1</v>
      </c>
      <c r="I26" s="7">
        <v>20</v>
      </c>
      <c r="J26" s="7">
        <v>20</v>
      </c>
      <c r="K26" s="7">
        <v>20</v>
      </c>
      <c r="L26" s="7">
        <v>20</v>
      </c>
      <c r="M26" s="7">
        <v>20</v>
      </c>
      <c r="N26" s="7">
        <v>13</v>
      </c>
      <c r="O26" s="7">
        <v>17</v>
      </c>
      <c r="P26" s="7">
        <v>22</v>
      </c>
      <c r="Q26" s="7">
        <v>22</v>
      </c>
      <c r="R26" s="7">
        <v>22</v>
      </c>
      <c r="S26" s="7">
        <v>22</v>
      </c>
      <c r="T26" s="7">
        <v>22</v>
      </c>
      <c r="U26" s="7">
        <v>22</v>
      </c>
      <c r="V26" s="7">
        <v>22</v>
      </c>
      <c r="W26" s="7">
        <v>22</v>
      </c>
    </row>
    <row r="27" spans="4:23" s="1" customFormat="1" x14ac:dyDescent="0.3">
      <c r="D27" s="11" t="str">
        <v>Faxquote</v>
      </c>
      <c r="E27" s="11" t="str">
        <f t="shared" si="2"/>
        <v>Perth</v>
      </c>
      <c r="F27" s="20" t="s">
        <v>0</v>
      </c>
      <c r="G27" s="12">
        <v>1</v>
      </c>
      <c r="I27" s="7">
        <v>20</v>
      </c>
      <c r="J27" s="7">
        <v>20</v>
      </c>
      <c r="K27" s="7">
        <v>20</v>
      </c>
      <c r="L27" s="7">
        <v>20</v>
      </c>
      <c r="M27" s="7">
        <v>20</v>
      </c>
      <c r="N27" s="7">
        <v>13</v>
      </c>
      <c r="O27" s="7">
        <v>17</v>
      </c>
      <c r="P27" s="7">
        <v>22</v>
      </c>
      <c r="Q27" s="18"/>
      <c r="R27" s="7"/>
      <c r="S27" s="7"/>
      <c r="T27" s="7"/>
      <c r="U27" s="7"/>
      <c r="V27" s="7"/>
      <c r="W27" s="7"/>
    </row>
    <row r="28" spans="4:23" s="1" customFormat="1" x14ac:dyDescent="0.3">
      <c r="D28" s="11" t="str">
        <v>Sunnamplex</v>
      </c>
      <c r="E28" s="11" t="str">
        <f t="shared" si="2"/>
        <v>Sydney</v>
      </c>
      <c r="F28" s="20" t="s">
        <v>0</v>
      </c>
      <c r="G28" s="12">
        <v>1</v>
      </c>
      <c r="I28" s="7">
        <v>20</v>
      </c>
      <c r="J28" s="7">
        <v>20</v>
      </c>
      <c r="K28" s="7">
        <v>20</v>
      </c>
      <c r="L28" s="7">
        <v>20</v>
      </c>
      <c r="M28" s="7">
        <v>20</v>
      </c>
      <c r="N28" s="7">
        <v>13</v>
      </c>
      <c r="O28" s="7">
        <v>17</v>
      </c>
      <c r="P28" s="7">
        <v>22</v>
      </c>
      <c r="Q28" s="7">
        <v>22</v>
      </c>
      <c r="R28" s="7">
        <v>22</v>
      </c>
      <c r="S28" s="7">
        <v>22</v>
      </c>
      <c r="T28" s="7">
        <v>22</v>
      </c>
      <c r="U28" s="7">
        <v>22</v>
      </c>
      <c r="V28" s="7"/>
      <c r="W28" s="7"/>
    </row>
    <row r="29" spans="4:23" s="1" customFormat="1" x14ac:dyDescent="0.3">
      <c r="D29" s="11" t="str">
        <v>Lexiqvolax</v>
      </c>
      <c r="E29" s="11" t="str">
        <f t="shared" si="2"/>
        <v>Sydney</v>
      </c>
      <c r="F29" s="20" t="s">
        <v>0</v>
      </c>
      <c r="G29" s="12">
        <v>1</v>
      </c>
      <c r="I29" s="7">
        <v>20</v>
      </c>
      <c r="J29" s="7">
        <v>20</v>
      </c>
      <c r="K29" s="7">
        <v>20</v>
      </c>
      <c r="L29" s="7">
        <v>20</v>
      </c>
      <c r="M29" s="7">
        <v>20</v>
      </c>
      <c r="N29" s="7">
        <v>13</v>
      </c>
      <c r="O29" s="7">
        <v>17</v>
      </c>
      <c r="P29" s="7">
        <v>22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/>
      <c r="W29" s="7"/>
    </row>
    <row r="30" spans="4:23" s="1" customFormat="1" x14ac:dyDescent="0.3">
      <c r="D30" s="11" t="str">
        <v>Sumace</v>
      </c>
      <c r="E30" s="11" t="str">
        <f t="shared" si="2"/>
        <v>Sydney</v>
      </c>
      <c r="F30" s="20" t="s">
        <v>0</v>
      </c>
      <c r="G30" s="12">
        <v>1</v>
      </c>
      <c r="I30" s="7">
        <v>20</v>
      </c>
      <c r="J30" s="7">
        <v>20</v>
      </c>
      <c r="K30" s="7">
        <v>20</v>
      </c>
      <c r="L30" s="7">
        <v>20</v>
      </c>
      <c r="M30" s="7">
        <v>20</v>
      </c>
      <c r="N30" s="7">
        <v>13</v>
      </c>
      <c r="O30" s="7">
        <v>17</v>
      </c>
      <c r="P30" s="7">
        <v>22</v>
      </c>
      <c r="Q30" s="7">
        <v>22</v>
      </c>
      <c r="R30" s="7">
        <v>22</v>
      </c>
      <c r="S30" s="7">
        <v>22</v>
      </c>
      <c r="T30" s="7">
        <v>22</v>
      </c>
      <c r="U30" s="7">
        <v>22</v>
      </c>
      <c r="V30" s="7"/>
      <c r="W30" s="7"/>
    </row>
    <row r="31" spans="4:23" s="1" customFormat="1" x14ac:dyDescent="0.3">
      <c r="D31" s="11" t="str">
        <v>Treequote</v>
      </c>
      <c r="E31" s="11" t="str">
        <f t="shared" si="2"/>
        <v>Perth</v>
      </c>
      <c r="F31" s="20" t="s">
        <v>0</v>
      </c>
      <c r="G31" s="12">
        <v>1</v>
      </c>
      <c r="I31" s="7">
        <v>20</v>
      </c>
      <c r="J31" s="7">
        <v>20</v>
      </c>
      <c r="K31" s="7">
        <v>20</v>
      </c>
      <c r="L31" s="7">
        <v>20</v>
      </c>
      <c r="M31" s="7">
        <v>20</v>
      </c>
      <c r="N31" s="7">
        <v>13</v>
      </c>
      <c r="O31" s="7">
        <v>17</v>
      </c>
      <c r="P31" s="7">
        <v>22</v>
      </c>
      <c r="Q31" s="7">
        <v>22</v>
      </c>
      <c r="R31" s="7">
        <v>22</v>
      </c>
      <c r="S31" s="7">
        <v>22</v>
      </c>
      <c r="T31" s="7">
        <v>22</v>
      </c>
      <c r="U31" s="7">
        <v>22</v>
      </c>
      <c r="V31" s="7"/>
      <c r="W31" s="7"/>
    </row>
    <row r="32" spans="4:23" s="1" customFormat="1" x14ac:dyDescent="0.3">
      <c r="D32" s="11" t="str">
        <v>Iselectrics</v>
      </c>
      <c r="E32" s="11" t="str">
        <f t="shared" si="2"/>
        <v>Perth</v>
      </c>
      <c r="F32" s="20" t="s">
        <v>0</v>
      </c>
      <c r="G32" s="12">
        <v>1</v>
      </c>
      <c r="I32" s="7">
        <v>20</v>
      </c>
      <c r="J32" s="7">
        <v>20</v>
      </c>
      <c r="K32" s="7">
        <v>20</v>
      </c>
      <c r="L32" s="7">
        <v>20</v>
      </c>
      <c r="M32" s="7">
        <v>20</v>
      </c>
      <c r="N32" s="7">
        <v>13</v>
      </c>
      <c r="O32" s="7">
        <v>17</v>
      </c>
      <c r="P32" s="7">
        <v>22</v>
      </c>
      <c r="Q32" s="7">
        <v>22</v>
      </c>
      <c r="R32" s="7">
        <v>22</v>
      </c>
      <c r="S32" s="7">
        <v>22</v>
      </c>
      <c r="T32" s="7">
        <v>22</v>
      </c>
      <c r="U32" s="7">
        <v>22</v>
      </c>
      <c r="V32" s="7"/>
      <c r="W32" s="7"/>
    </row>
    <row r="33" spans="4:23" s="1" customFormat="1" x14ac:dyDescent="0.3">
      <c r="D33" s="11" t="str">
        <v>Zencorporation</v>
      </c>
      <c r="E33" s="11" t="str">
        <f t="shared" si="2"/>
        <v>Brisbane</v>
      </c>
      <c r="F33" s="20" t="s">
        <v>0</v>
      </c>
      <c r="G33" s="12">
        <v>1</v>
      </c>
      <c r="I33" s="7">
        <v>20</v>
      </c>
      <c r="J33" s="7">
        <v>20</v>
      </c>
      <c r="K33" s="7">
        <v>20</v>
      </c>
      <c r="L33" s="7">
        <v>20</v>
      </c>
      <c r="M33" s="7">
        <v>20</v>
      </c>
      <c r="N33" s="7">
        <v>13</v>
      </c>
      <c r="O33" s="7">
        <v>17</v>
      </c>
      <c r="P33" s="7">
        <v>22</v>
      </c>
      <c r="Q33" s="7">
        <v>22</v>
      </c>
      <c r="R33" s="7">
        <v>22</v>
      </c>
      <c r="S33" s="7">
        <v>22</v>
      </c>
      <c r="T33" s="7">
        <v>22</v>
      </c>
      <c r="U33" s="7">
        <v>22</v>
      </c>
      <c r="V33" s="7"/>
      <c r="W33" s="7"/>
    </row>
    <row r="34" spans="4:23" s="1" customFormat="1" x14ac:dyDescent="0.3">
      <c r="D34" s="11" t="str">
        <v>Plusstrip</v>
      </c>
      <c r="E34" s="11" t="str">
        <f t="shared" si="2"/>
        <v>Bangkok</v>
      </c>
      <c r="F34" s="20" t="s">
        <v>0</v>
      </c>
      <c r="G34" s="12">
        <v>0.75</v>
      </c>
      <c r="I34" s="7">
        <v>20</v>
      </c>
      <c r="J34" s="7">
        <v>20</v>
      </c>
      <c r="K34" s="7">
        <v>20</v>
      </c>
      <c r="L34" s="7">
        <v>20</v>
      </c>
      <c r="M34" s="7">
        <v>20</v>
      </c>
      <c r="N34" s="7">
        <v>13</v>
      </c>
      <c r="O34" s="7">
        <v>17</v>
      </c>
      <c r="P34" s="7">
        <v>22</v>
      </c>
      <c r="Q34" s="7">
        <v>22</v>
      </c>
      <c r="R34" s="7">
        <v>22</v>
      </c>
      <c r="S34" s="7">
        <v>22</v>
      </c>
      <c r="T34" s="7">
        <v>22</v>
      </c>
      <c r="U34" s="7">
        <v>22</v>
      </c>
      <c r="V34" s="7"/>
      <c r="W34" s="7"/>
    </row>
    <row r="35" spans="4:23" s="1" customFormat="1" x14ac:dyDescent="0.3">
      <c r="D35" s="11" t="str">
        <v>Toughzap</v>
      </c>
      <c r="E35" s="11" t="str">
        <f t="shared" si="2"/>
        <v>Bangkok</v>
      </c>
      <c r="F35" s="20" t="s">
        <v>0</v>
      </c>
      <c r="G35" s="12">
        <v>0.75</v>
      </c>
      <c r="I35" s="7">
        <v>20</v>
      </c>
      <c r="J35" s="7">
        <v>20</v>
      </c>
      <c r="K35" s="7">
        <v>20</v>
      </c>
      <c r="L35" s="7">
        <v>20</v>
      </c>
      <c r="M35" s="7">
        <v>20</v>
      </c>
      <c r="N35" s="7">
        <v>13</v>
      </c>
      <c r="O35" s="7">
        <v>17</v>
      </c>
      <c r="P35" s="7">
        <v>22</v>
      </c>
      <c r="Q35" s="7">
        <v>22</v>
      </c>
      <c r="R35" s="7">
        <v>22</v>
      </c>
      <c r="S35" s="7">
        <v>22</v>
      </c>
      <c r="T35" s="7">
        <v>22</v>
      </c>
      <c r="U35" s="7">
        <v>22</v>
      </c>
      <c r="V35" s="7">
        <v>22</v>
      </c>
      <c r="W35" s="7">
        <v>22</v>
      </c>
    </row>
    <row r="36" spans="4:23" s="1" customFormat="1" x14ac:dyDescent="0.3">
      <c r="D36" s="11" t="str">
        <v>Codehow</v>
      </c>
      <c r="E36" s="11" t="str">
        <f t="shared" si="2"/>
        <v>Brisbane</v>
      </c>
      <c r="F36" s="20" t="s">
        <v>0</v>
      </c>
      <c r="G36" s="12">
        <v>0.75</v>
      </c>
      <c r="I36" s="7">
        <v>20</v>
      </c>
      <c r="J36" s="7">
        <v>20</v>
      </c>
      <c r="K36" s="7">
        <v>20</v>
      </c>
      <c r="L36" s="7">
        <v>20</v>
      </c>
      <c r="M36" s="7">
        <v>20</v>
      </c>
      <c r="N36" s="7">
        <v>13</v>
      </c>
      <c r="O36" s="7">
        <v>17</v>
      </c>
      <c r="P36" s="7">
        <v>22</v>
      </c>
      <c r="Q36" s="7">
        <v>22</v>
      </c>
      <c r="R36" s="7">
        <v>22</v>
      </c>
      <c r="S36" s="7">
        <v>22</v>
      </c>
      <c r="T36" s="7">
        <v>22</v>
      </c>
      <c r="U36" s="7">
        <v>22</v>
      </c>
      <c r="V36" s="7">
        <v>22</v>
      </c>
      <c r="W36" s="7">
        <v>22</v>
      </c>
    </row>
    <row r="37" spans="4:23" s="1" customFormat="1" x14ac:dyDescent="0.3">
      <c r="D37" s="11" t="str">
        <v>-</v>
      </c>
      <c r="E37" s="11">
        <f t="shared" si="2"/>
        <v>0</v>
      </c>
      <c r="F37" s="20" t="s">
        <v>0</v>
      </c>
      <c r="G37" s="12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4:23" s="1" customFormat="1" x14ac:dyDescent="0.3">
      <c r="D38" s="11" t="str">
        <v>-</v>
      </c>
      <c r="E38" s="11">
        <f t="shared" si="2"/>
        <v>0</v>
      </c>
      <c r="F38" s="20" t="s">
        <v>0</v>
      </c>
      <c r="G38" s="12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4:23" x14ac:dyDescent="0.3">
      <c r="D39" s="11" t="str">
        <v>-</v>
      </c>
      <c r="E39" s="11">
        <f t="shared" si="2"/>
        <v>0</v>
      </c>
      <c r="F39" s="20" t="s">
        <v>0</v>
      </c>
      <c r="G39" s="12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4:23" x14ac:dyDescent="0.3">
      <c r="D40" s="11" t="str">
        <v>-</v>
      </c>
      <c r="E40" s="11">
        <f t="shared" si="2"/>
        <v>0</v>
      </c>
      <c r="F40" s="20" t="s">
        <v>0</v>
      </c>
      <c r="G40" s="12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4:23" x14ac:dyDescent="0.3">
      <c r="D41" s="11" t="str">
        <v>-</v>
      </c>
      <c r="E41" s="11">
        <f t="shared" si="2"/>
        <v>0</v>
      </c>
      <c r="F41" s="20" t="s">
        <v>0</v>
      </c>
      <c r="G41" s="12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4:23" x14ac:dyDescent="0.3">
      <c r="D42" s="11" t="str">
        <v>-</v>
      </c>
      <c r="E42" s="11">
        <f t="shared" si="2"/>
        <v>0</v>
      </c>
      <c r="F42" s="20" t="s">
        <v>0</v>
      </c>
      <c r="G42" s="12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4:23" x14ac:dyDescent="0.3"/>
    <row r="44" spans="4:23" x14ac:dyDescent="0.3"/>
    <row r="45" spans="4:23" s="1" customFormat="1" x14ac:dyDescent="0.3">
      <c r="I45" s="4">
        <f>I11</f>
        <v>43070</v>
      </c>
      <c r="J45" s="4">
        <f t="shared" ref="J45:W45" si="3">J11</f>
        <v>43101</v>
      </c>
      <c r="K45" s="4">
        <f t="shared" si="3"/>
        <v>43132</v>
      </c>
      <c r="L45" s="4">
        <f t="shared" si="3"/>
        <v>43160</v>
      </c>
      <c r="M45" s="4">
        <f t="shared" si="3"/>
        <v>43191</v>
      </c>
      <c r="N45" s="4">
        <f t="shared" si="3"/>
        <v>43221</v>
      </c>
      <c r="O45" s="4">
        <f t="shared" si="3"/>
        <v>43252</v>
      </c>
      <c r="P45" s="4">
        <f t="shared" si="3"/>
        <v>43282</v>
      </c>
      <c r="Q45" s="4">
        <f t="shared" si="3"/>
        <v>43313</v>
      </c>
      <c r="R45" s="4">
        <f t="shared" si="3"/>
        <v>43344</v>
      </c>
      <c r="S45" s="4">
        <f t="shared" si="3"/>
        <v>43374</v>
      </c>
      <c r="T45" s="4">
        <f t="shared" si="3"/>
        <v>43405</v>
      </c>
      <c r="U45" s="4">
        <f t="shared" si="3"/>
        <v>43435</v>
      </c>
      <c r="V45" s="4">
        <f t="shared" si="3"/>
        <v>43466</v>
      </c>
      <c r="W45" s="4">
        <f t="shared" si="3"/>
        <v>43497</v>
      </c>
    </row>
    <row r="46" spans="4:23" s="1" customFormat="1" x14ac:dyDescent="0.3">
      <c r="I46" s="4">
        <f t="shared" ref="I46:W46" si="4">I12</f>
        <v>43100</v>
      </c>
      <c r="J46" s="4">
        <f t="shared" si="4"/>
        <v>43131</v>
      </c>
      <c r="K46" s="4">
        <f t="shared" si="4"/>
        <v>43159</v>
      </c>
      <c r="L46" s="4">
        <f t="shared" si="4"/>
        <v>43190</v>
      </c>
      <c r="M46" s="4">
        <f t="shared" si="4"/>
        <v>43220</v>
      </c>
      <c r="N46" s="4">
        <f t="shared" si="4"/>
        <v>43251</v>
      </c>
      <c r="O46" s="4">
        <f t="shared" si="4"/>
        <v>43281</v>
      </c>
      <c r="P46" s="4">
        <f t="shared" si="4"/>
        <v>43312</v>
      </c>
      <c r="Q46" s="4">
        <f t="shared" si="4"/>
        <v>43343</v>
      </c>
      <c r="R46" s="4">
        <f t="shared" si="4"/>
        <v>43373</v>
      </c>
      <c r="S46" s="4">
        <f t="shared" si="4"/>
        <v>43404</v>
      </c>
      <c r="T46" s="4">
        <f t="shared" si="4"/>
        <v>43434</v>
      </c>
      <c r="U46" s="4">
        <f t="shared" si="4"/>
        <v>43465</v>
      </c>
      <c r="V46" s="4">
        <f t="shared" si="4"/>
        <v>43496</v>
      </c>
      <c r="W46" s="4">
        <f t="shared" si="4"/>
        <v>43524</v>
      </c>
    </row>
    <row r="47" spans="4:23" s="1" customFormat="1" x14ac:dyDescent="0.3">
      <c r="D47" s="1" t="s">
        <v>3</v>
      </c>
      <c r="G47" s="9">
        <v>43210</v>
      </c>
      <c r="I47" s="17">
        <f>IF( OR( I$45 &gt; Date.ModelEnd, I$46 &lt; Date.Acquisition.Actual),
     0,
         IF( AND( I$45 &gt;= Date.Acquisition.Actual, I$46 &lt;= Date.ModelEnd),
               1,
               ( MIN( I$46, Date.ModelEnd) - MAX( I$45, Date.Acquisition.Actual) ) / ( I$46 - I$45 + 1)
            )
      )</f>
        <v>0</v>
      </c>
      <c r="J47" s="17">
        <f>IF( OR( J$45 &gt; Date.ModelEnd, J$46 &lt; Date.Acquisition.Actual),
     0,
         IF( AND( J$45 &gt;= Date.Acquisition.Actual, J$46 &lt;= Date.ModelEnd),
               1,
               ( MIN( J$46, Date.ModelEnd) - MAX( J$45, Date.Acquisition.Actual) ) / ( J$46 - J$45 + 1)
            )
      )</f>
        <v>0</v>
      </c>
      <c r="K47" s="17">
        <f>IF( OR( K$45 &gt; Date.ModelEnd, K$46 &lt; Date.Acquisition.Actual),
     0,
         IF( AND( K$45 &gt;= Date.Acquisition.Actual, K$46 &lt;= Date.ModelEnd),
               1,
               ( MIN( K$46, Date.ModelEnd) - MAX( K$45, Date.Acquisition.Actual) ) / ( K$46 - K$45 + 1)
            )
      )</f>
        <v>0</v>
      </c>
      <c r="L47" s="17">
        <f>IF( OR( L$45 &gt; Date.ModelEnd, L$46 &lt; Date.Acquisition.Actual),
     0,
         IF( AND( L$45 &gt;= Date.Acquisition.Actual, L$46 &lt;= Date.ModelEnd),
               1,
               ( MIN( L$46, Date.ModelEnd) - MAX( L$45, Date.Acquisition.Actual) ) / ( L$46 - L$45 + 1)
            )
      )</f>
        <v>0</v>
      </c>
      <c r="M47" s="17">
        <f>IF( OR( M$45 &gt; Date.ModelEnd, M$46 &lt; Date.Acquisition.Actual),
     0,
         IF( AND( M$45 &gt;= Date.Acquisition.Actual, M$46 &lt;= Date.ModelEnd),
               1,
               ( MIN( M$46, Date.ModelEnd) - MAX( M$45, Date.Acquisition.Actual) ) / ( M$46 - M$45 + 1)
            )
      )</f>
        <v>0.33333333333333331</v>
      </c>
      <c r="N47" s="17">
        <f t="shared" ref="N47:W47" si="5">IF(   OR( N$45 &gt; Date.ModelEnd, N$46 &lt; Date.Acquisition.Actual),
           0,
           IF(  AND( N$45 &gt;= Date.Acquisition.Actual, N$46 &lt;= Date.ModelEnd),
                  1,
                  ( MIN( N$46, Date.ModelEnd) - MAX( N$45, Date.Acquisition.Actual) ) / (N$46 - N$45 + 1)
              )
      )</f>
        <v>1</v>
      </c>
      <c r="O47" s="17">
        <f t="shared" si="5"/>
        <v>1</v>
      </c>
      <c r="P47" s="17">
        <f t="shared" si="5"/>
        <v>1</v>
      </c>
      <c r="Q47" s="17">
        <f t="shared" si="5"/>
        <v>1</v>
      </c>
      <c r="R47" s="17">
        <f t="shared" si="5"/>
        <v>1</v>
      </c>
      <c r="S47" s="17">
        <f t="shared" si="5"/>
        <v>1</v>
      </c>
      <c r="T47" s="17">
        <f t="shared" si="5"/>
        <v>1</v>
      </c>
      <c r="U47" s="17">
        <f t="shared" si="5"/>
        <v>1</v>
      </c>
      <c r="V47" s="17">
        <f t="shared" si="5"/>
        <v>1</v>
      </c>
      <c r="W47" s="17">
        <f t="shared" si="5"/>
        <v>1</v>
      </c>
    </row>
    <row r="48" spans="4:23" s="1" customFormat="1" x14ac:dyDescent="0.3"/>
    <row r="49" spans="4:23" s="1" customFormat="1" x14ac:dyDescent="0.3"/>
    <row r="50" spans="4:23" x14ac:dyDescent="0.3"/>
    <row r="51" spans="4:23" s="1" customFormat="1" ht="15.5" x14ac:dyDescent="0.35">
      <c r="D51" s="5"/>
    </row>
    <row r="52" spans="4:23" s="1" customFormat="1" ht="15.5" x14ac:dyDescent="0.35">
      <c r="D52" s="5" t="s">
        <v>37</v>
      </c>
    </row>
    <row r="53" spans="4:23" x14ac:dyDescent="0.3">
      <c r="D53" s="11" t="str">
        <f t="shared" ref="D53:D60" si="6">D80</f>
        <v>Sydney</v>
      </c>
      <c r="F53" s="1" t="s">
        <v>0</v>
      </c>
      <c r="G53" s="16">
        <f>H53/$H$61</f>
        <v>0.35275253874933193</v>
      </c>
      <c r="H53" s="13">
        <f t="shared" ref="H53:H60" si="7">SUM(I53:W53)</f>
        <v>1210</v>
      </c>
      <c r="I53" s="14">
        <f t="shared" ref="I53:W57" si="8">IFERROR(
      SUMPRODUCT(  (Accounts.LocationsByAccount = $D53) + 0,
                                      Account.ValuationScalars,
                                      I$13:I$42
                                ) * I$47,
       System.Error
     )</f>
        <v>0</v>
      </c>
      <c r="J53" s="14">
        <f t="shared" si="8"/>
        <v>0</v>
      </c>
      <c r="K53" s="14">
        <f t="shared" si="8"/>
        <v>0</v>
      </c>
      <c r="L53" s="14">
        <f t="shared" si="8"/>
        <v>0</v>
      </c>
      <c r="M53" s="14">
        <f t="shared" si="8"/>
        <v>60</v>
      </c>
      <c r="N53" s="14">
        <f t="shared" si="8"/>
        <v>117</v>
      </c>
      <c r="O53" s="14">
        <f t="shared" si="8"/>
        <v>153</v>
      </c>
      <c r="P53" s="14">
        <f t="shared" si="8"/>
        <v>198</v>
      </c>
      <c r="Q53" s="14">
        <f t="shared" si="8"/>
        <v>198</v>
      </c>
      <c r="R53" s="14">
        <f t="shared" si="8"/>
        <v>176</v>
      </c>
      <c r="S53" s="14">
        <f t="shared" si="8"/>
        <v>176</v>
      </c>
      <c r="T53" s="14">
        <f t="shared" si="8"/>
        <v>66</v>
      </c>
      <c r="U53" s="14">
        <f t="shared" si="8"/>
        <v>66</v>
      </c>
      <c r="V53" s="14">
        <f t="shared" si="8"/>
        <v>0</v>
      </c>
      <c r="W53" s="14">
        <f t="shared" si="8"/>
        <v>0</v>
      </c>
    </row>
    <row r="54" spans="4:23" x14ac:dyDescent="0.3">
      <c r="D54" s="11" t="str">
        <f t="shared" si="6"/>
        <v>Perth</v>
      </c>
      <c r="F54" s="1" t="s">
        <v>0</v>
      </c>
      <c r="G54" s="16">
        <f t="shared" ref="G54:G61" si="9">H54/$H$61</f>
        <v>0.29716729021913413</v>
      </c>
      <c r="H54" s="13">
        <f t="shared" si="7"/>
        <v>1019.3333333333333</v>
      </c>
      <c r="I54" s="14">
        <f t="shared" si="8"/>
        <v>0</v>
      </c>
      <c r="J54" s="14">
        <f t="shared" si="8"/>
        <v>0</v>
      </c>
      <c r="K54" s="14">
        <f t="shared" si="8"/>
        <v>0</v>
      </c>
      <c r="L54" s="14">
        <f t="shared" si="8"/>
        <v>0</v>
      </c>
      <c r="M54" s="14">
        <f t="shared" si="8"/>
        <v>53.333333333333329</v>
      </c>
      <c r="N54" s="14">
        <f t="shared" si="8"/>
        <v>104</v>
      </c>
      <c r="O54" s="14">
        <f t="shared" si="8"/>
        <v>136</v>
      </c>
      <c r="P54" s="14">
        <f t="shared" si="8"/>
        <v>176</v>
      </c>
      <c r="Q54" s="14">
        <f t="shared" si="8"/>
        <v>154</v>
      </c>
      <c r="R54" s="14">
        <f t="shared" si="8"/>
        <v>154</v>
      </c>
      <c r="S54" s="14">
        <f t="shared" si="8"/>
        <v>154</v>
      </c>
      <c r="T54" s="14">
        <f t="shared" si="8"/>
        <v>44</v>
      </c>
      <c r="U54" s="14">
        <f t="shared" si="8"/>
        <v>44</v>
      </c>
      <c r="V54" s="14">
        <f t="shared" si="8"/>
        <v>0</v>
      </c>
      <c r="W54" s="14">
        <f t="shared" si="8"/>
        <v>0</v>
      </c>
    </row>
    <row r="55" spans="4:23" x14ac:dyDescent="0.3">
      <c r="D55" s="11" t="str">
        <f t="shared" si="6"/>
        <v>Melbourne</v>
      </c>
      <c r="F55" s="1" t="s">
        <v>0</v>
      </c>
      <c r="G55" s="16">
        <f t="shared" si="9"/>
        <v>0</v>
      </c>
      <c r="H55" s="13">
        <f t="shared" si="7"/>
        <v>0</v>
      </c>
      <c r="I55" s="14">
        <f t="shared" si="8"/>
        <v>0</v>
      </c>
      <c r="J55" s="14">
        <f t="shared" si="8"/>
        <v>0</v>
      </c>
      <c r="K55" s="14">
        <f t="shared" si="8"/>
        <v>0</v>
      </c>
      <c r="L55" s="14">
        <f t="shared" si="8"/>
        <v>0</v>
      </c>
      <c r="M55" s="14">
        <f t="shared" si="8"/>
        <v>0</v>
      </c>
      <c r="N55" s="14">
        <f t="shared" si="8"/>
        <v>0</v>
      </c>
      <c r="O55" s="14">
        <f t="shared" si="8"/>
        <v>0</v>
      </c>
      <c r="P55" s="14">
        <f t="shared" si="8"/>
        <v>0</v>
      </c>
      <c r="Q55" s="14">
        <f t="shared" si="8"/>
        <v>0</v>
      </c>
      <c r="R55" s="14">
        <f t="shared" si="8"/>
        <v>0</v>
      </c>
      <c r="S55" s="14">
        <f t="shared" si="8"/>
        <v>0</v>
      </c>
      <c r="T55" s="14">
        <f t="shared" si="8"/>
        <v>0</v>
      </c>
      <c r="U55" s="14">
        <f t="shared" si="8"/>
        <v>0</v>
      </c>
      <c r="V55" s="14">
        <f t="shared" si="8"/>
        <v>0</v>
      </c>
      <c r="W55" s="14">
        <f t="shared" si="8"/>
        <v>0</v>
      </c>
    </row>
    <row r="56" spans="4:23" x14ac:dyDescent="0.3">
      <c r="D56" s="11" t="str">
        <f t="shared" si="6"/>
        <v>Brisbane</v>
      </c>
      <c r="F56" s="1" t="s">
        <v>0</v>
      </c>
      <c r="G56" s="16">
        <f t="shared" si="9"/>
        <v>0.16835916622127206</v>
      </c>
      <c r="H56" s="13">
        <f t="shared" si="7"/>
        <v>577.5</v>
      </c>
      <c r="I56" s="14">
        <f t="shared" si="8"/>
        <v>0</v>
      </c>
      <c r="J56" s="14">
        <f t="shared" si="8"/>
        <v>0</v>
      </c>
      <c r="K56" s="14">
        <f t="shared" si="8"/>
        <v>0</v>
      </c>
      <c r="L56" s="14">
        <f t="shared" si="8"/>
        <v>0</v>
      </c>
      <c r="M56" s="14">
        <f t="shared" si="8"/>
        <v>25</v>
      </c>
      <c r="N56" s="14">
        <f t="shared" si="8"/>
        <v>48.75</v>
      </c>
      <c r="O56" s="14">
        <f t="shared" si="8"/>
        <v>63.75</v>
      </c>
      <c r="P56" s="14">
        <f t="shared" si="8"/>
        <v>82.5</v>
      </c>
      <c r="Q56" s="14">
        <f t="shared" si="8"/>
        <v>82.5</v>
      </c>
      <c r="R56" s="14">
        <f t="shared" si="8"/>
        <v>82.5</v>
      </c>
      <c r="S56" s="14">
        <f t="shared" si="8"/>
        <v>82.5</v>
      </c>
      <c r="T56" s="14">
        <f t="shared" si="8"/>
        <v>38.5</v>
      </c>
      <c r="U56" s="14">
        <f t="shared" si="8"/>
        <v>38.5</v>
      </c>
      <c r="V56" s="14">
        <f t="shared" si="8"/>
        <v>16.5</v>
      </c>
      <c r="W56" s="14">
        <f t="shared" si="8"/>
        <v>16.5</v>
      </c>
    </row>
    <row r="57" spans="4:23" x14ac:dyDescent="0.3">
      <c r="D57" s="11" t="str">
        <f t="shared" si="6"/>
        <v>Singapore</v>
      </c>
      <c r="F57" s="1" t="s">
        <v>0</v>
      </c>
      <c r="G57" s="16">
        <f t="shared" si="9"/>
        <v>9.8343132014965265E-2</v>
      </c>
      <c r="H57" s="13">
        <f t="shared" si="7"/>
        <v>337.33333333333331</v>
      </c>
      <c r="I57" s="14">
        <f t="shared" si="8"/>
        <v>0</v>
      </c>
      <c r="J57" s="14">
        <f t="shared" si="8"/>
        <v>0</v>
      </c>
      <c r="K57" s="14">
        <f t="shared" si="8"/>
        <v>0</v>
      </c>
      <c r="L57" s="14">
        <f t="shared" si="8"/>
        <v>0</v>
      </c>
      <c r="M57" s="14">
        <f t="shared" si="8"/>
        <v>13.333333333333332</v>
      </c>
      <c r="N57" s="14">
        <f t="shared" si="8"/>
        <v>26</v>
      </c>
      <c r="O57" s="14">
        <f t="shared" si="8"/>
        <v>34</v>
      </c>
      <c r="P57" s="14">
        <f t="shared" si="8"/>
        <v>44</v>
      </c>
      <c r="Q57" s="14">
        <f t="shared" si="8"/>
        <v>44</v>
      </c>
      <c r="R57" s="14">
        <f t="shared" si="8"/>
        <v>44</v>
      </c>
      <c r="S57" s="14">
        <f t="shared" si="8"/>
        <v>44</v>
      </c>
      <c r="T57" s="14">
        <f t="shared" si="8"/>
        <v>22</v>
      </c>
      <c r="U57" s="14">
        <f t="shared" si="8"/>
        <v>22</v>
      </c>
      <c r="V57" s="14">
        <f t="shared" si="8"/>
        <v>22</v>
      </c>
      <c r="W57" s="14">
        <f t="shared" si="8"/>
        <v>22</v>
      </c>
    </row>
    <row r="58" spans="4:23" x14ac:dyDescent="0.3">
      <c r="D58" s="11" t="str">
        <f t="shared" si="6"/>
        <v>Bangkok</v>
      </c>
      <c r="F58" s="1" t="s">
        <v>0</v>
      </c>
      <c r="G58" s="16">
        <f t="shared" si="9"/>
        <v>8.337787279529664E-2</v>
      </c>
      <c r="H58" s="13">
        <f t="shared" si="7"/>
        <v>286</v>
      </c>
      <c r="I58" s="14">
        <f t="shared" ref="I58:M60" si="10">IFERROR(
      SUMPRODUCT(  (Accounts.LocationsByAccount = $D58) + 0,
                                      Account.ValuationScalars,
                                      I$13:I$42
                                ) * I$47,
       System.Error
     )</f>
        <v>0</v>
      </c>
      <c r="J58" s="14">
        <f t="shared" si="10"/>
        <v>0</v>
      </c>
      <c r="K58" s="14">
        <f t="shared" si="10"/>
        <v>0</v>
      </c>
      <c r="L58" s="14">
        <f t="shared" si="10"/>
        <v>0</v>
      </c>
      <c r="M58" s="14">
        <f t="shared" si="10"/>
        <v>10</v>
      </c>
      <c r="N58" s="14">
        <f>IFERROR(
      SUMPRODUCT(  (Accounts.LocationsByAccount = $D58) + 0,
                                      Account.ValuationScalars,
                                      N$13:N$42
                                ) * N$47,
       System.Error
     )</f>
        <v>19.5</v>
      </c>
      <c r="O58" s="14">
        <f t="shared" ref="O58:W60" si="11">IFERROR(
      SUMPRODUCT(  (Accounts.LocationsByAccount = $D58) + 0,
                                      Account.ValuationScalars,
                                      O$13:O$42
                                ) * O$47,
       System.Error
     )</f>
        <v>25.5</v>
      </c>
      <c r="P58" s="14">
        <f t="shared" si="11"/>
        <v>33</v>
      </c>
      <c r="Q58" s="14">
        <f t="shared" si="11"/>
        <v>33</v>
      </c>
      <c r="R58" s="14">
        <f t="shared" si="11"/>
        <v>33</v>
      </c>
      <c r="S58" s="14">
        <f t="shared" si="11"/>
        <v>33</v>
      </c>
      <c r="T58" s="14">
        <f t="shared" si="11"/>
        <v>33</v>
      </c>
      <c r="U58" s="14">
        <f t="shared" si="11"/>
        <v>33</v>
      </c>
      <c r="V58" s="14">
        <f t="shared" si="11"/>
        <v>16.5</v>
      </c>
      <c r="W58" s="14">
        <f t="shared" si="11"/>
        <v>16.5</v>
      </c>
    </row>
    <row r="59" spans="4:23" x14ac:dyDescent="0.3">
      <c r="D59" s="11">
        <f t="shared" si="6"/>
        <v>0</v>
      </c>
      <c r="F59" s="1" t="s">
        <v>0</v>
      </c>
      <c r="G59" s="16">
        <f t="shared" si="9"/>
        <v>0</v>
      </c>
      <c r="H59" s="13">
        <f t="shared" si="7"/>
        <v>0</v>
      </c>
      <c r="I59" s="14">
        <f t="shared" si="10"/>
        <v>0</v>
      </c>
      <c r="J59" s="14">
        <f t="shared" si="10"/>
        <v>0</v>
      </c>
      <c r="K59" s="14">
        <f t="shared" si="10"/>
        <v>0</v>
      </c>
      <c r="L59" s="14">
        <f t="shared" si="10"/>
        <v>0</v>
      </c>
      <c r="M59" s="14">
        <f t="shared" si="10"/>
        <v>0</v>
      </c>
      <c r="N59" s="14">
        <f>IFERROR(
      SUMPRODUCT(  (Accounts.LocationsByAccount = $D59) + 0,
                                      Account.ValuationScalars,
                                      N$13:N$42
                                ) * N$47,
       System.Error
     )</f>
        <v>0</v>
      </c>
      <c r="O59" s="14">
        <f t="shared" si="11"/>
        <v>0</v>
      </c>
      <c r="P59" s="14">
        <f t="shared" si="11"/>
        <v>0</v>
      </c>
      <c r="Q59" s="14">
        <f t="shared" si="11"/>
        <v>0</v>
      </c>
      <c r="R59" s="14">
        <f t="shared" si="11"/>
        <v>0</v>
      </c>
      <c r="S59" s="14">
        <f t="shared" si="11"/>
        <v>0</v>
      </c>
      <c r="T59" s="14">
        <f t="shared" si="11"/>
        <v>0</v>
      </c>
      <c r="U59" s="14">
        <f t="shared" si="11"/>
        <v>0</v>
      </c>
      <c r="V59" s="14">
        <f t="shared" si="11"/>
        <v>0</v>
      </c>
      <c r="W59" s="14">
        <f t="shared" si="11"/>
        <v>0</v>
      </c>
    </row>
    <row r="60" spans="4:23" x14ac:dyDescent="0.3">
      <c r="D60" s="11">
        <f t="shared" si="6"/>
        <v>0</v>
      </c>
      <c r="F60" s="1" t="s">
        <v>0</v>
      </c>
      <c r="G60" s="16">
        <f t="shared" si="9"/>
        <v>0</v>
      </c>
      <c r="H60" s="13">
        <f t="shared" si="7"/>
        <v>0</v>
      </c>
      <c r="I60" s="14">
        <f t="shared" si="10"/>
        <v>0</v>
      </c>
      <c r="J60" s="14">
        <f t="shared" si="10"/>
        <v>0</v>
      </c>
      <c r="K60" s="14">
        <f t="shared" si="10"/>
        <v>0</v>
      </c>
      <c r="L60" s="14">
        <f t="shared" si="10"/>
        <v>0</v>
      </c>
      <c r="M60" s="14">
        <f t="shared" si="10"/>
        <v>0</v>
      </c>
      <c r="N60" s="14">
        <f>IFERROR(
      SUMPRODUCT(  (Accounts.LocationsByAccount = $D60) + 0,
                                      Account.ValuationScalars,
                                      N$13:N$42
                                ) * N$47,
       System.Error
     )</f>
        <v>0</v>
      </c>
      <c r="O60" s="14">
        <f t="shared" si="11"/>
        <v>0</v>
      </c>
      <c r="P60" s="14">
        <f t="shared" si="11"/>
        <v>0</v>
      </c>
      <c r="Q60" s="14">
        <f t="shared" si="11"/>
        <v>0</v>
      </c>
      <c r="R60" s="14">
        <f t="shared" si="11"/>
        <v>0</v>
      </c>
      <c r="S60" s="14">
        <f t="shared" si="11"/>
        <v>0</v>
      </c>
      <c r="T60" s="14">
        <f t="shared" si="11"/>
        <v>0</v>
      </c>
      <c r="U60" s="14">
        <f t="shared" si="11"/>
        <v>0</v>
      </c>
      <c r="V60" s="14">
        <f t="shared" si="11"/>
        <v>0</v>
      </c>
      <c r="W60" s="14">
        <f t="shared" si="11"/>
        <v>0</v>
      </c>
    </row>
    <row r="61" spans="4:23" x14ac:dyDescent="0.3">
      <c r="D61" t="s">
        <v>39</v>
      </c>
      <c r="F61" s="1" t="s">
        <v>0</v>
      </c>
      <c r="G61" s="16">
        <f t="shared" si="9"/>
        <v>1</v>
      </c>
      <c r="H61" s="13">
        <f t="shared" ref="H61" si="12">SUM(H53:H60)</f>
        <v>3430.1666666666665</v>
      </c>
      <c r="I61" s="15">
        <f>SUM(I53:I60)</f>
        <v>0</v>
      </c>
      <c r="J61" s="15">
        <f t="shared" ref="J61:W61" si="13">SUM(J53:J60)</f>
        <v>0</v>
      </c>
      <c r="K61" s="15">
        <f t="shared" si="13"/>
        <v>0</v>
      </c>
      <c r="L61" s="15">
        <f t="shared" si="13"/>
        <v>0</v>
      </c>
      <c r="M61" s="15">
        <f t="shared" si="13"/>
        <v>161.66666666666666</v>
      </c>
      <c r="N61" s="15">
        <f t="shared" si="13"/>
        <v>315.25</v>
      </c>
      <c r="O61" s="15">
        <f t="shared" si="13"/>
        <v>412.25</v>
      </c>
      <c r="P61" s="15">
        <f t="shared" si="13"/>
        <v>533.5</v>
      </c>
      <c r="Q61" s="15">
        <f t="shared" si="13"/>
        <v>511.5</v>
      </c>
      <c r="R61" s="15">
        <f t="shared" si="13"/>
        <v>489.5</v>
      </c>
      <c r="S61" s="15">
        <f t="shared" si="13"/>
        <v>489.5</v>
      </c>
      <c r="T61" s="15">
        <f t="shared" si="13"/>
        <v>203.5</v>
      </c>
      <c r="U61" s="15">
        <f t="shared" si="13"/>
        <v>203.5</v>
      </c>
      <c r="V61" s="15">
        <f t="shared" si="13"/>
        <v>55</v>
      </c>
      <c r="W61" s="15">
        <f t="shared" si="13"/>
        <v>55</v>
      </c>
    </row>
    <row r="62" spans="4:23" x14ac:dyDescent="0.3">
      <c r="G62" s="1"/>
      <c r="H62" s="1"/>
      <c r="L62" s="1"/>
      <c r="M62" s="1"/>
      <c r="N62" s="1"/>
    </row>
    <row r="63" spans="4:23" x14ac:dyDescent="0.3">
      <c r="G63" s="1"/>
      <c r="H63" s="1"/>
      <c r="L63" s="1"/>
      <c r="M63" s="1"/>
      <c r="N63" s="1"/>
    </row>
    <row r="64" spans="4:23" x14ac:dyDescent="0.3">
      <c r="G64" s="1"/>
      <c r="H64" s="1"/>
      <c r="L64" s="1"/>
      <c r="M64" s="1"/>
      <c r="N64" s="1"/>
    </row>
    <row r="65" spans="4:23" s="1" customFormat="1" x14ac:dyDescent="0.3">
      <c r="Q65" s="21"/>
    </row>
    <row r="66" spans="4:23" s="1" customFormat="1" x14ac:dyDescent="0.3"/>
    <row r="67" spans="4:23" s="1" customFormat="1" x14ac:dyDescent="0.3"/>
    <row r="68" spans="4:23" s="1" customFormat="1" x14ac:dyDescent="0.3"/>
    <row r="69" spans="4:23" x14ac:dyDescent="0.3">
      <c r="G69" s="1"/>
      <c r="H69" s="1"/>
      <c r="L69" s="1"/>
      <c r="M69" s="1"/>
      <c r="N69" s="1"/>
      <c r="T69" s="1"/>
    </row>
    <row r="70" spans="4:23" x14ac:dyDescent="0.3">
      <c r="G70" s="1"/>
      <c r="H70" s="1"/>
      <c r="L70" s="1"/>
      <c r="M70" s="1"/>
      <c r="N70" s="1"/>
      <c r="T70" s="1"/>
    </row>
    <row r="71" spans="4:23" s="1" customFormat="1" x14ac:dyDescent="0.3"/>
    <row r="72" spans="4:23" s="1" customFormat="1" x14ac:dyDescent="0.3"/>
    <row r="73" spans="4:23" s="1" customFormat="1" x14ac:dyDescent="0.3"/>
    <row r="74" spans="4:23" s="1" customFormat="1" x14ac:dyDescent="0.3"/>
    <row r="75" spans="4:23" s="1" customFormat="1" x14ac:dyDescent="0.3"/>
    <row r="76" spans="4:23" s="1" customFormat="1" x14ac:dyDescent="0.3"/>
    <row r="77" spans="4:23" ht="15.5" x14ac:dyDescent="0.35">
      <c r="D77" s="22" t="s">
        <v>41</v>
      </c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</row>
    <row r="78" spans="4:23" x14ac:dyDescent="0.3">
      <c r="G78" s="1"/>
    </row>
    <row r="79" spans="4:23" s="1" customFormat="1" x14ac:dyDescent="0.3">
      <c r="D79" s="10" t="s">
        <v>43</v>
      </c>
    </row>
    <row r="80" spans="4:23" s="1" customFormat="1" x14ac:dyDescent="0.3">
      <c r="D80" s="19" t="s">
        <v>31</v>
      </c>
    </row>
    <row r="81" spans="4:5" s="1" customFormat="1" x14ac:dyDescent="0.3">
      <c r="D81" s="19" t="s">
        <v>32</v>
      </c>
    </row>
    <row r="82" spans="4:5" s="1" customFormat="1" x14ac:dyDescent="0.3">
      <c r="D82" s="19" t="s">
        <v>33</v>
      </c>
    </row>
    <row r="83" spans="4:5" s="1" customFormat="1" x14ac:dyDescent="0.3">
      <c r="D83" s="19" t="s">
        <v>34</v>
      </c>
    </row>
    <row r="84" spans="4:5" s="1" customFormat="1" x14ac:dyDescent="0.3">
      <c r="D84" s="19" t="s">
        <v>35</v>
      </c>
    </row>
    <row r="85" spans="4:5" s="1" customFormat="1" x14ac:dyDescent="0.3">
      <c r="D85" s="19" t="s">
        <v>36</v>
      </c>
    </row>
    <row r="86" spans="4:5" s="1" customFormat="1" x14ac:dyDescent="0.3">
      <c r="D86" s="19"/>
    </row>
    <row r="87" spans="4:5" s="1" customFormat="1" x14ac:dyDescent="0.3">
      <c r="D87" s="19"/>
    </row>
    <row r="88" spans="4:5" s="1" customFormat="1" x14ac:dyDescent="0.3"/>
    <row r="89" spans="4:5" x14ac:dyDescent="0.3">
      <c r="D89" s="10" t="s">
        <v>30</v>
      </c>
      <c r="E89" s="10" t="s">
        <v>43</v>
      </c>
    </row>
    <row r="90" spans="4:5" x14ac:dyDescent="0.3">
      <c r="D90" s="19" t="s">
        <v>5</v>
      </c>
      <c r="E90" s="7" t="s">
        <v>31</v>
      </c>
    </row>
    <row r="91" spans="4:5" x14ac:dyDescent="0.3">
      <c r="D91" s="19" t="s">
        <v>6</v>
      </c>
      <c r="E91" s="7" t="s">
        <v>32</v>
      </c>
    </row>
    <row r="92" spans="4:5" x14ac:dyDescent="0.3">
      <c r="D92" s="19" t="s">
        <v>7</v>
      </c>
      <c r="E92" s="7" t="s">
        <v>32</v>
      </c>
    </row>
    <row r="93" spans="4:5" x14ac:dyDescent="0.3">
      <c r="D93" s="19" t="s">
        <v>8</v>
      </c>
      <c r="E93" s="7" t="s">
        <v>34</v>
      </c>
    </row>
    <row r="94" spans="4:5" x14ac:dyDescent="0.3">
      <c r="D94" s="19" t="s">
        <v>9</v>
      </c>
      <c r="E94" s="7" t="s">
        <v>31</v>
      </c>
    </row>
    <row r="95" spans="4:5" x14ac:dyDescent="0.3">
      <c r="D95" s="19" t="s">
        <v>10</v>
      </c>
      <c r="E95" s="7" t="s">
        <v>35</v>
      </c>
    </row>
    <row r="96" spans="4:5" x14ac:dyDescent="0.3">
      <c r="D96" s="19" t="s">
        <v>11</v>
      </c>
      <c r="E96" s="7" t="s">
        <v>32</v>
      </c>
    </row>
    <row r="97" spans="4:8" x14ac:dyDescent="0.3">
      <c r="D97" s="19" t="s">
        <v>12</v>
      </c>
      <c r="E97" s="7" t="s">
        <v>31</v>
      </c>
    </row>
    <row r="98" spans="4:8" x14ac:dyDescent="0.3">
      <c r="D98" s="19" t="s">
        <v>13</v>
      </c>
      <c r="E98" s="7" t="s">
        <v>31</v>
      </c>
      <c r="H98" s="1"/>
    </row>
    <row r="99" spans="4:8" x14ac:dyDescent="0.3">
      <c r="D99" s="19" t="s">
        <v>14</v>
      </c>
      <c r="E99" s="7" t="s">
        <v>32</v>
      </c>
      <c r="H99" s="1"/>
    </row>
    <row r="100" spans="4:8" x14ac:dyDescent="0.3">
      <c r="D100" s="19" t="s">
        <v>15</v>
      </c>
      <c r="E100" s="7" t="s">
        <v>32</v>
      </c>
      <c r="G100" s="1"/>
      <c r="H100" s="1"/>
    </row>
    <row r="101" spans="4:8" x14ac:dyDescent="0.3">
      <c r="D101" s="19" t="s">
        <v>16</v>
      </c>
      <c r="E101" s="7" t="s">
        <v>34</v>
      </c>
      <c r="G101" s="1"/>
      <c r="H101" s="1"/>
    </row>
    <row r="102" spans="4:8" x14ac:dyDescent="0.3">
      <c r="D102" s="19" t="s">
        <v>17</v>
      </c>
      <c r="E102" s="7" t="s">
        <v>31</v>
      </c>
      <c r="G102" s="1"/>
      <c r="H102" s="1"/>
    </row>
    <row r="103" spans="4:8" x14ac:dyDescent="0.3">
      <c r="D103" s="19" t="s">
        <v>18</v>
      </c>
      <c r="E103" s="7" t="s">
        <v>35</v>
      </c>
      <c r="G103" s="1"/>
      <c r="H103" s="1"/>
    </row>
    <row r="104" spans="4:8" x14ac:dyDescent="0.3">
      <c r="D104" s="19" t="s">
        <v>19</v>
      </c>
      <c r="E104" s="7" t="s">
        <v>32</v>
      </c>
      <c r="G104" s="1"/>
      <c r="H104" s="1"/>
    </row>
    <row r="105" spans="4:8" x14ac:dyDescent="0.3">
      <c r="D105" s="19" t="s">
        <v>20</v>
      </c>
      <c r="E105" s="7" t="s">
        <v>31</v>
      </c>
      <c r="G105" s="1"/>
      <c r="H105" s="1"/>
    </row>
    <row r="106" spans="4:8" x14ac:dyDescent="0.3">
      <c r="D106" s="19" t="s">
        <v>21</v>
      </c>
      <c r="E106" s="7" t="s">
        <v>31</v>
      </c>
      <c r="G106" s="1"/>
      <c r="H106" s="1"/>
    </row>
    <row r="107" spans="4:8" x14ac:dyDescent="0.3">
      <c r="D107" s="19" t="s">
        <v>22</v>
      </c>
      <c r="E107" s="7" t="s">
        <v>31</v>
      </c>
      <c r="G107" s="1"/>
      <c r="H107" s="1"/>
    </row>
    <row r="108" spans="4:8" x14ac:dyDescent="0.3">
      <c r="D108" s="19" t="s">
        <v>23</v>
      </c>
      <c r="E108" s="7" t="s">
        <v>32</v>
      </c>
      <c r="G108" s="1"/>
      <c r="H108" s="1"/>
    </row>
    <row r="109" spans="4:8" x14ac:dyDescent="0.3">
      <c r="D109" s="19" t="s">
        <v>24</v>
      </c>
      <c r="E109" s="7" t="s">
        <v>32</v>
      </c>
      <c r="G109" s="1"/>
      <c r="H109" s="1"/>
    </row>
    <row r="110" spans="4:8" x14ac:dyDescent="0.3">
      <c r="D110" s="19" t="s">
        <v>25</v>
      </c>
      <c r="E110" s="7" t="s">
        <v>34</v>
      </c>
      <c r="G110" s="1"/>
      <c r="H110" s="1"/>
    </row>
    <row r="111" spans="4:8" x14ac:dyDescent="0.3">
      <c r="D111" s="19" t="s">
        <v>26</v>
      </c>
      <c r="E111" s="7" t="s">
        <v>36</v>
      </c>
      <c r="G111" s="1"/>
      <c r="H111" s="1"/>
    </row>
    <row r="112" spans="4:8" x14ac:dyDescent="0.3">
      <c r="D112" s="19" t="s">
        <v>27</v>
      </c>
      <c r="E112" s="7" t="s">
        <v>36</v>
      </c>
      <c r="G112" s="1"/>
      <c r="H112" s="1"/>
    </row>
    <row r="113" spans="4:8" x14ac:dyDescent="0.3">
      <c r="D113" s="19" t="s">
        <v>28</v>
      </c>
      <c r="E113" s="7" t="s">
        <v>34</v>
      </c>
      <c r="G113" s="1"/>
      <c r="H113" s="1"/>
    </row>
    <row r="114" spans="4:8" x14ac:dyDescent="0.3">
      <c r="D114" s="19" t="s">
        <v>29</v>
      </c>
      <c r="E114" s="7"/>
      <c r="G114" s="1"/>
      <c r="H114" s="1"/>
    </row>
    <row r="115" spans="4:8" x14ac:dyDescent="0.3">
      <c r="D115" s="19" t="s">
        <v>29</v>
      </c>
      <c r="E115" s="7"/>
      <c r="G115" s="1"/>
      <c r="H115" s="1"/>
    </row>
    <row r="116" spans="4:8" x14ac:dyDescent="0.3">
      <c r="D116" s="19" t="s">
        <v>29</v>
      </c>
      <c r="E116" s="7"/>
      <c r="G116" s="1"/>
      <c r="H116" s="1"/>
    </row>
    <row r="117" spans="4:8" x14ac:dyDescent="0.3">
      <c r="D117" s="19" t="s">
        <v>29</v>
      </c>
      <c r="E117" s="7"/>
      <c r="G117" s="1"/>
      <c r="H117" s="1"/>
    </row>
    <row r="118" spans="4:8" x14ac:dyDescent="0.3">
      <c r="D118" s="19" t="s">
        <v>29</v>
      </c>
      <c r="E118" s="7"/>
      <c r="G118" s="1"/>
      <c r="H118" s="1"/>
    </row>
    <row r="119" spans="4:8" x14ac:dyDescent="0.3">
      <c r="D119" s="19" t="s">
        <v>29</v>
      </c>
      <c r="E119" s="7"/>
      <c r="G119" s="1"/>
      <c r="H119" s="1"/>
    </row>
    <row r="120" spans="4:8" x14ac:dyDescent="0.3">
      <c r="G120" s="1"/>
      <c r="H120" s="1"/>
    </row>
    <row r="121" spans="4:8" x14ac:dyDescent="0.3">
      <c r="D121" s="1" t="s">
        <v>4</v>
      </c>
      <c r="E121" s="8">
        <v>43100</v>
      </c>
    </row>
    <row r="122" spans="4:8" x14ac:dyDescent="0.3">
      <c r="D122" t="s">
        <v>40</v>
      </c>
      <c r="E122" s="8">
        <v>43830</v>
      </c>
    </row>
    <row r="123" spans="4:8" x14ac:dyDescent="0.3"/>
    <row r="124" spans="4:8" x14ac:dyDescent="0.3">
      <c r="D124" t="s">
        <v>1</v>
      </c>
      <c r="E124" s="6">
        <v>4</v>
      </c>
    </row>
    <row r="125" spans="4:8" x14ac:dyDescent="0.3">
      <c r="D125" s="1" t="s">
        <v>2</v>
      </c>
      <c r="E125" s="6">
        <v>3</v>
      </c>
    </row>
    <row r="126" spans="4:8" x14ac:dyDescent="0.3"/>
    <row r="127" spans="4:8" s="1" customFormat="1" x14ac:dyDescent="0.3">
      <c r="D127" s="1" t="s">
        <v>44</v>
      </c>
      <c r="E127" s="6">
        <v>0</v>
      </c>
    </row>
    <row r="128" spans="4:8" s="1" customFormat="1" x14ac:dyDescent="0.3"/>
    <row r="129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</sheetData>
  <mergeCells count="1">
    <mergeCell ref="G11:G12"/>
  </mergeCells>
  <dataValidations disablePrompts="1" count="1">
    <dataValidation type="list" allowBlank="1" showInputMessage="1" showErrorMessage="1" sqref="E90:E119" xr:uid="{6A1D39F5-7E45-4C9C-A794-85A056CD1EF4}">
      <formula1>Accounts.Locations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Cover</vt:lpstr>
      <vt:lpstr>Formula</vt:lpstr>
      <vt:lpstr>Account.ValuationScalars</vt:lpstr>
      <vt:lpstr>Accounts.CompanyNames</vt:lpstr>
      <vt:lpstr>Accounts.Locations</vt:lpstr>
      <vt:lpstr>Accounts.LocationsByAccount</vt:lpstr>
      <vt:lpstr>Constant.MonthsInQuarter</vt:lpstr>
      <vt:lpstr>Constant.QuartersInYear</vt:lpstr>
      <vt:lpstr>Date.Acquisition.Actual</vt:lpstr>
      <vt:lpstr>Date.ModelEnd</vt:lpstr>
      <vt:lpstr>Date.ModelStart</vt:lpstr>
      <vt:lpstr>System.Error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2018-02-25T01:43:27Z</dcterms:modified>
</cp:coreProperties>
</file>