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nickc\Dropbox\02. Business\01. Vector\04. Marketing\Webpage\Blogs\13. Scenario Table Macro\"/>
    </mc:Choice>
  </mc:AlternateContent>
  <xr:revisionPtr revIDLastSave="0" documentId="8_{5397653C-17C2-43FC-850E-C6AF0D2C4916}" xr6:coauthVersionLast="37" xr6:coauthVersionMax="37" xr10:uidLastSave="{00000000-0000-0000-0000-000000000000}"/>
  <bookViews>
    <workbookView xWindow="0" yWindow="0" windowWidth="11558" windowHeight="10493" tabRatio="864" activeTab="1" xr2:uid="{00000000-000D-0000-FFFF-FFFF00000000}"/>
  </bookViews>
  <sheets>
    <sheet name="Cover" sheetId="52" r:id="rId1"/>
    <sheet name="Scenario Tables" sheetId="55" r:id="rId2"/>
  </sheets>
  <definedNames>
    <definedName name="Constant.MonthsInQuarter">'Scenario Tables'!$E$119</definedName>
    <definedName name="Constant.QuartersInYear">'Scenario Tables'!$E$118</definedName>
    <definedName name="CopyPaste.Live">'Scenario Tables'!$H$39:$V$39</definedName>
    <definedName name="CopyPaste.Value">'Scenario Tables'!$H$40:$V$40</definedName>
    <definedName name="Date.ModelEnd">'Scenario Tables'!$E$116</definedName>
    <definedName name="Date.ModelStart">'Scenario Tables'!$E$115</definedName>
    <definedName name="Output.Live">'Scenario Tables'!$D$94:$V$94</definedName>
    <definedName name="Scenarios.Names">'Scenario Tables'!$H$11:$V$11</definedName>
    <definedName name="Scenarios.Numbers">'Scenario Tables'!$H$10:$V$10</definedName>
    <definedName name="Scenarios.Selector">'Scenario Tables'!$E$10</definedName>
    <definedName name="ScenarioTable.Anchor">'Scenario Tables'!$D$94</definedName>
    <definedName name="System.Error">'Scenario Tables'!$E$121</definedName>
    <definedName name="Table.Inside">'Scenario Tables'!$D$71:$V$85</definedName>
    <definedName name="Table.Outside">'Scenario Tables'!$C$70:$V$85</definedName>
  </definedNames>
  <calcPr calcId="179021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0" i="55" l="1"/>
  <c r="J10" i="55"/>
  <c r="K10" i="55"/>
  <c r="L10" i="55"/>
  <c r="M10" i="55"/>
  <c r="N10" i="55"/>
  <c r="O10" i="55"/>
  <c r="P10" i="55"/>
  <c r="Q10" i="55"/>
  <c r="R10" i="55"/>
  <c r="S10" i="55"/>
  <c r="T10" i="55"/>
  <c r="U10" i="55"/>
  <c r="V10" i="55"/>
  <c r="V9" i="55"/>
  <c r="U9" i="55"/>
  <c r="T9" i="55"/>
  <c r="S9" i="55"/>
  <c r="R9" i="55"/>
  <c r="Q9" i="55"/>
  <c r="P9" i="55"/>
  <c r="O9" i="55"/>
  <c r="N9" i="55"/>
  <c r="M9" i="55"/>
  <c r="L9" i="55"/>
  <c r="K9" i="55"/>
  <c r="J9" i="55"/>
  <c r="I9" i="55"/>
  <c r="H9" i="55"/>
  <c r="E11" i="55"/>
  <c r="D45" i="55"/>
  <c r="F12" i="55"/>
  <c r="H25" i="55"/>
  <c r="F13" i="55"/>
  <c r="F25" i="55"/>
  <c r="I24" i="55"/>
  <c r="I25" i="55"/>
  <c r="J24" i="55"/>
  <c r="J25" i="55"/>
  <c r="K24" i="55"/>
  <c r="K25" i="55"/>
  <c r="L24" i="55"/>
  <c r="L25" i="55"/>
  <c r="M24" i="55"/>
  <c r="M25" i="55"/>
  <c r="N24" i="55"/>
  <c r="N25" i="55"/>
  <c r="O24" i="55"/>
  <c r="O25" i="55"/>
  <c r="P24" i="55"/>
  <c r="P25" i="55"/>
  <c r="Q24" i="55"/>
  <c r="Q25" i="55"/>
  <c r="R24" i="55"/>
  <c r="R25" i="55"/>
  <c r="S24" i="55"/>
  <c r="S25" i="55"/>
  <c r="T24" i="55"/>
  <c r="T25" i="55"/>
  <c r="U24" i="55"/>
  <c r="U25" i="55"/>
  <c r="V24" i="55"/>
  <c r="V25" i="55"/>
  <c r="F14" i="55"/>
  <c r="V26" i="55"/>
  <c r="F15" i="55"/>
  <c r="V27" i="55"/>
  <c r="F16" i="55"/>
  <c r="V28" i="55"/>
  <c r="V29" i="55"/>
  <c r="V30" i="55"/>
  <c r="V45" i="55"/>
  <c r="U26" i="55"/>
  <c r="U27" i="55"/>
  <c r="U28" i="55"/>
  <c r="U29" i="55"/>
  <c r="U30" i="55"/>
  <c r="U45" i="55"/>
  <c r="T26" i="55"/>
  <c r="T27" i="55"/>
  <c r="T28" i="55"/>
  <c r="T29" i="55"/>
  <c r="T30" i="55"/>
  <c r="T45" i="55"/>
  <c r="S26" i="55"/>
  <c r="S27" i="55"/>
  <c r="S28" i="55"/>
  <c r="S29" i="55"/>
  <c r="S30" i="55"/>
  <c r="S45" i="55"/>
  <c r="R26" i="55"/>
  <c r="R27" i="55"/>
  <c r="R28" i="55"/>
  <c r="R29" i="55"/>
  <c r="R30" i="55"/>
  <c r="R45" i="55"/>
  <c r="Q26" i="55"/>
  <c r="Q27" i="55"/>
  <c r="Q28" i="55"/>
  <c r="Q29" i="55"/>
  <c r="Q30" i="55"/>
  <c r="Q45" i="55"/>
  <c r="P26" i="55"/>
  <c r="P27" i="55"/>
  <c r="P28" i="55"/>
  <c r="P29" i="55"/>
  <c r="P30" i="55"/>
  <c r="P45" i="55"/>
  <c r="O26" i="55"/>
  <c r="O27" i="55"/>
  <c r="O28" i="55"/>
  <c r="O29" i="55"/>
  <c r="O30" i="55"/>
  <c r="O45" i="55"/>
  <c r="N26" i="55"/>
  <c r="N27" i="55"/>
  <c r="N28" i="55"/>
  <c r="N29" i="55"/>
  <c r="N30" i="55"/>
  <c r="N45" i="55"/>
  <c r="M26" i="55"/>
  <c r="M27" i="55"/>
  <c r="M28" i="55"/>
  <c r="M29" i="55"/>
  <c r="M30" i="55"/>
  <c r="M45" i="55"/>
  <c r="L26" i="55"/>
  <c r="L27" i="55"/>
  <c r="L28" i="55"/>
  <c r="L29" i="55"/>
  <c r="L30" i="55"/>
  <c r="L45" i="55"/>
  <c r="K26" i="55"/>
  <c r="K27" i="55"/>
  <c r="K28" i="55"/>
  <c r="K29" i="55"/>
  <c r="K30" i="55"/>
  <c r="K45" i="55"/>
  <c r="J26" i="55"/>
  <c r="J27" i="55"/>
  <c r="J28" i="55"/>
  <c r="J29" i="55"/>
  <c r="J30" i="55"/>
  <c r="J45" i="55"/>
  <c r="I26" i="55"/>
  <c r="I27" i="55"/>
  <c r="I28" i="55"/>
  <c r="I29" i="55"/>
  <c r="I30" i="55"/>
  <c r="I45" i="55"/>
  <c r="H26" i="55"/>
  <c r="H27" i="55"/>
  <c r="H28" i="55"/>
  <c r="H29" i="55"/>
  <c r="H30" i="55"/>
  <c r="H45" i="55"/>
  <c r="F18" i="55"/>
  <c r="F34" i="55"/>
  <c r="F17" i="55"/>
  <c r="F32" i="55"/>
  <c r="V32" i="55"/>
  <c r="V35" i="55"/>
  <c r="U32" i="55"/>
  <c r="U35" i="55"/>
  <c r="T32" i="55"/>
  <c r="T35" i="55"/>
  <c r="S32" i="55"/>
  <c r="S35" i="55"/>
  <c r="R32" i="55"/>
  <c r="R35" i="55"/>
  <c r="Q32" i="55"/>
  <c r="Q35" i="55"/>
  <c r="P32" i="55"/>
  <c r="P35" i="55"/>
  <c r="O32" i="55"/>
  <c r="O35" i="55"/>
  <c r="N32" i="55"/>
  <c r="N35" i="55"/>
  <c r="M32" i="55"/>
  <c r="M35" i="55"/>
  <c r="L32" i="55"/>
  <c r="L35" i="55"/>
  <c r="K32" i="55"/>
  <c r="K35" i="55"/>
  <c r="J32" i="55"/>
  <c r="J35" i="55"/>
  <c r="I32" i="55"/>
  <c r="I35" i="55"/>
  <c r="H32" i="55"/>
  <c r="H35" i="55"/>
  <c r="F35" i="55"/>
  <c r="F36" i="55"/>
  <c r="G45" i="55"/>
  <c r="V39" i="55"/>
  <c r="U39" i="55"/>
  <c r="T39" i="55"/>
  <c r="S39" i="55"/>
  <c r="R39" i="55"/>
  <c r="Q39" i="55"/>
  <c r="P39" i="55"/>
  <c r="O39" i="55"/>
  <c r="N39" i="55"/>
  <c r="M39" i="55"/>
  <c r="L39" i="55"/>
  <c r="K39" i="55"/>
  <c r="J39" i="55"/>
  <c r="I39" i="55"/>
  <c r="H39" i="55"/>
  <c r="D70" i="55"/>
  <c r="D94" i="55"/>
  <c r="V94" i="55"/>
  <c r="U94" i="55"/>
  <c r="T94" i="55"/>
  <c r="S94" i="55"/>
  <c r="R94" i="55"/>
  <c r="Q94" i="55"/>
  <c r="P94" i="55"/>
  <c r="O94" i="55"/>
  <c r="N94" i="55"/>
  <c r="M94" i="55"/>
  <c r="L94" i="55"/>
  <c r="K94" i="55"/>
  <c r="J94" i="55"/>
  <c r="I94" i="55"/>
  <c r="H94" i="55"/>
  <c r="G94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V93" i="55"/>
  <c r="U93" i="55"/>
  <c r="T93" i="55"/>
  <c r="S93" i="55"/>
  <c r="R93" i="55"/>
  <c r="Q93" i="55"/>
  <c r="P93" i="55"/>
  <c r="O93" i="55"/>
  <c r="N93" i="55"/>
  <c r="M93" i="55"/>
  <c r="L93" i="55"/>
  <c r="K93" i="55"/>
  <c r="J93" i="55"/>
  <c r="I93" i="55"/>
  <c r="H93" i="55"/>
  <c r="C96" i="55"/>
  <c r="C97" i="55"/>
  <c r="C98" i="55"/>
  <c r="C99" i="55"/>
  <c r="C100" i="55"/>
  <c r="C101" i="55"/>
  <c r="C102" i="55"/>
  <c r="C103" i="55"/>
  <c r="C104" i="55"/>
  <c r="C105" i="55"/>
  <c r="C106" i="55"/>
  <c r="C107" i="55"/>
  <c r="C108" i="55"/>
  <c r="C109" i="55"/>
  <c r="V70" i="55"/>
  <c r="U70" i="55"/>
  <c r="T70" i="55"/>
  <c r="S70" i="55"/>
  <c r="R70" i="55"/>
  <c r="Q70" i="55"/>
  <c r="P70" i="55"/>
  <c r="O70" i="55"/>
  <c r="N70" i="55"/>
  <c r="M70" i="55"/>
  <c r="L70" i="55"/>
  <c r="K70" i="55"/>
  <c r="J70" i="55"/>
  <c r="I70" i="55"/>
  <c r="H70" i="55"/>
  <c r="G70" i="55"/>
  <c r="V44" i="55"/>
  <c r="V69" i="55"/>
  <c r="U44" i="55"/>
  <c r="U69" i="55"/>
  <c r="T44" i="55"/>
  <c r="T69" i="55"/>
  <c r="S44" i="55"/>
  <c r="S69" i="55"/>
  <c r="R44" i="55"/>
  <c r="R69" i="55"/>
  <c r="Q44" i="55"/>
  <c r="Q69" i="55"/>
  <c r="P44" i="55"/>
  <c r="P69" i="55"/>
  <c r="O44" i="55"/>
  <c r="O69" i="55"/>
  <c r="N44" i="55"/>
  <c r="N69" i="55"/>
  <c r="M44" i="55"/>
  <c r="M69" i="55"/>
  <c r="L44" i="55"/>
  <c r="L69" i="55"/>
  <c r="K44" i="55"/>
  <c r="K69" i="55"/>
  <c r="J44" i="55"/>
  <c r="J69" i="55"/>
  <c r="I44" i="55"/>
  <c r="I69" i="55"/>
  <c r="H44" i="55"/>
  <c r="H69" i="55"/>
  <c r="C72" i="55"/>
  <c r="C73" i="55"/>
  <c r="C74" i="55"/>
  <c r="C75" i="55"/>
  <c r="C76" i="55"/>
  <c r="C77" i="55"/>
  <c r="C78" i="55"/>
  <c r="C79" i="55"/>
  <c r="C80" i="55"/>
  <c r="C81" i="55"/>
  <c r="C82" i="55"/>
  <c r="C83" i="55"/>
  <c r="C84" i="55"/>
  <c r="C85" i="55"/>
  <c r="C47" i="55"/>
  <c r="C48" i="55"/>
  <c r="C49" i="55"/>
  <c r="C50" i="55"/>
  <c r="C51" i="55"/>
  <c r="C52" i="55"/>
  <c r="C53" i="55"/>
  <c r="C54" i="55"/>
  <c r="C55" i="55"/>
  <c r="C56" i="55"/>
  <c r="C57" i="55"/>
  <c r="C58" i="55"/>
  <c r="C59" i="55"/>
  <c r="C60" i="55"/>
  <c r="H22" i="55"/>
  <c r="G23" i="55"/>
  <c r="F26" i="55"/>
  <c r="V22" i="55"/>
  <c r="U22" i="55"/>
  <c r="T22" i="55"/>
  <c r="S22" i="55"/>
  <c r="R22" i="55"/>
  <c r="Q22" i="55"/>
  <c r="P22" i="55"/>
  <c r="O22" i="55"/>
  <c r="N22" i="55"/>
  <c r="M22" i="55"/>
  <c r="L22" i="55"/>
  <c r="K22" i="55"/>
  <c r="J22" i="55"/>
  <c r="I22" i="55"/>
  <c r="M9" i="52"/>
</calcChain>
</file>

<file path=xl/sharedStrings.xml><?xml version="1.0" encoding="utf-8"?>
<sst xmlns="http://schemas.openxmlformats.org/spreadsheetml/2006/main" count="85" uniqueCount="53">
  <si>
    <t>Quarters in a year</t>
  </si>
  <si>
    <t>Months in a quarter</t>
  </si>
  <si>
    <t>Model start date</t>
  </si>
  <si>
    <t>Model end date</t>
  </si>
  <si>
    <t>System error</t>
  </si>
  <si>
    <t xml:space="preserve">Dummy calculation </t>
  </si>
  <si>
    <t>Growth rate</t>
  </si>
  <si>
    <t>% p.a.</t>
  </si>
  <si>
    <t>Profit Margin</t>
  </si>
  <si>
    <t>%</t>
  </si>
  <si>
    <t>Tax rate</t>
  </si>
  <si>
    <t>Initial customers</t>
  </si>
  <si>
    <t>Contract value</t>
  </si>
  <si>
    <t>$ / Customer</t>
  </si>
  <si>
    <t>Customers</t>
  </si>
  <si>
    <t>Choose a scenario</t>
  </si>
  <si>
    <t>Base</t>
  </si>
  <si>
    <t>Investor 1</t>
  </si>
  <si>
    <t>Investor 2</t>
  </si>
  <si>
    <t>Investor 3</t>
  </si>
  <si>
    <t>Growth (low)</t>
  </si>
  <si>
    <t>Contract (low)</t>
  </si>
  <si>
    <t>Margin (low)</t>
  </si>
  <si>
    <t>Margin (high)</t>
  </si>
  <si>
    <t>Spare</t>
  </si>
  <si>
    <t xml:space="preserve">Customers </t>
  </si>
  <si>
    <t>Tax structure</t>
  </si>
  <si>
    <t>Scenario manager</t>
  </si>
  <si>
    <t>A simple scenario manager purely to aid the demonstration</t>
  </si>
  <si>
    <t>This calculation represents your entire model.</t>
  </si>
  <si>
    <t>Revenue</t>
  </si>
  <si>
    <t>Tax</t>
  </si>
  <si>
    <t>Profit</t>
  </si>
  <si>
    <t>#</t>
  </si>
  <si>
    <t>$</t>
  </si>
  <si>
    <t>Discount rate</t>
  </si>
  <si>
    <t>NPV</t>
  </si>
  <si>
    <t>Proxy for Distribution</t>
  </si>
  <si>
    <t>PV</t>
  </si>
  <si>
    <t>Discount factor</t>
  </si>
  <si>
    <t>Investment</t>
  </si>
  <si>
    <t>1a. Data Table (live all the time)</t>
  </si>
  <si>
    <t>1b. Data Table (Build / Unbuild)</t>
  </si>
  <si>
    <t>In this version we want to Build a table with one command (button) and disable with another (button) and the associated Range Names.</t>
  </si>
  <si>
    <t>This approach allows us to properly control what tables are live and which are not - and avoid relying on Excels Automatic (Except Tables) calculation mode.</t>
  </si>
  <si>
    <t>Only for 2. VBA generation of scenario output</t>
  </si>
  <si>
    <t>Random number (calculated)</t>
  </si>
  <si>
    <t>Random number (pasted)</t>
  </si>
  <si>
    <t>Pasted Value (from below)</t>
  </si>
  <si>
    <t>System names</t>
  </si>
  <si>
    <t>2. Build with a VBA macro</t>
  </si>
  <si>
    <t>Growth hi</t>
  </si>
  <si>
    <t>Growth 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</si>
</sst>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#,##0_);\(#,##0\);&quot;- &quot;"/>
    <numFmt numFmtId="168" formatCode="#,##0.0_);\(#,##0.0\);\-_);"/>
    <numFmt numFmtId="169" formatCode="#,##0.0_);\(#,##0.0\);\-_);_-@_-"/>
    <numFmt numFmtId="170" formatCode="#,##0.0_);\(#,##0.0\);&quot;- &quot;"/>
    <numFmt numFmtId="171" formatCode="#,##0_);\(#,##0\);\-_)"/>
    <numFmt numFmtId="172" formatCode="#,##0.000_);\(#,##0.000\);&quot;- &quot;"/>
  </numFmts>
  <fonts count="37" x14ac:knownFonts="1">
    <font>
      <sz val="10"/>
      <color theme="1"/>
      <name val="Calibri Light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sz val="18"/>
      <color rgb="FF003057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1" tint="0.499984740745262"/>
      <name val="Calibri Light"/>
      <family val="2"/>
      <scheme val="major"/>
    </font>
    <font>
      <sz val="10"/>
      <color theme="0"/>
      <name val="Calibri Light"/>
      <family val="2"/>
      <scheme val="major"/>
    </font>
    <font>
      <sz val="12"/>
      <color theme="0"/>
      <name val="Calibri Light"/>
      <family val="2"/>
      <scheme val="major"/>
    </font>
    <font>
      <b/>
      <sz val="12"/>
      <name val="Calibri Light"/>
      <family val="2"/>
      <scheme val="major"/>
    </font>
    <font>
      <strike/>
      <sz val="10"/>
      <color theme="1"/>
      <name val="Calibri Light"/>
      <family val="2"/>
      <scheme val="major"/>
    </font>
    <font>
      <sz val="10"/>
      <color theme="5"/>
      <name val="Calibri Light"/>
      <family val="2"/>
      <scheme val="major"/>
    </font>
    <font>
      <sz val="10"/>
      <color theme="4" tint="-0.24994659260841701"/>
      <name val="Calibri Light"/>
      <family val="2"/>
      <scheme val="major"/>
    </font>
    <font>
      <sz val="10"/>
      <color rgb="FF2F75B5"/>
      <name val="Calibri Light"/>
      <family val="2"/>
      <scheme val="major"/>
    </font>
    <font>
      <sz val="18"/>
      <color theme="5"/>
      <name val="Calibri Light"/>
      <family val="2"/>
      <scheme val="major"/>
    </font>
    <font>
      <u/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 tint="-0.249977111117893"/>
      <name val="Calibri Light"/>
      <family val="2"/>
      <scheme val="major"/>
    </font>
    <font>
      <sz val="16"/>
      <color theme="1"/>
      <name val="Calibri Light"/>
      <family val="2"/>
      <scheme val="major"/>
    </font>
    <font>
      <sz val="10"/>
      <color theme="8" tint="-0.499984740745262"/>
      <name val="Calibri Light"/>
      <family val="2"/>
      <scheme val="major"/>
    </font>
    <font>
      <sz val="10"/>
      <color theme="1" tint="0.499984740745262"/>
      <name val="Wingdings 3"/>
      <family val="1"/>
      <charset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thin">
        <color theme="6"/>
      </bottom>
      <diagonal/>
    </border>
  </borders>
  <cellStyleXfs count="65">
    <xf numFmtId="170" fontId="0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14" fillId="0" borderId="0" applyNumberFormat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3" applyNumberFormat="0" applyAlignment="0" applyProtection="0"/>
    <xf numFmtId="0" fontId="8" fillId="6" borderId="4" applyNumberFormat="0" applyAlignment="0" applyProtection="0"/>
    <xf numFmtId="0" fontId="9" fillId="6" borderId="3" applyNumberFormat="0" applyAlignment="0" applyProtection="0"/>
    <xf numFmtId="0" fontId="10" fillId="0" borderId="5" applyNumberFormat="0" applyFill="0" applyAlignment="0" applyProtection="0"/>
    <xf numFmtId="0" fontId="11" fillId="7" borderId="6" applyNumberFormat="0" applyAlignment="0" applyProtection="0"/>
    <xf numFmtId="0" fontId="12" fillId="0" borderId="0" applyNumberFormat="0" applyFill="0" applyBorder="0" applyAlignment="0" applyProtection="0"/>
    <xf numFmtId="0" fontId="1" fillId="8" borderId="7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30" fillId="0" borderId="0" applyNumberFormat="0" applyFill="0"/>
    <xf numFmtId="0" fontId="28" fillId="0" borderId="0" applyNumberFormat="0" applyFill="0" applyBorder="0"/>
    <xf numFmtId="0" fontId="17" fillId="0" borderId="0" applyNumberFormat="0" applyBorder="0"/>
    <xf numFmtId="0" fontId="29" fillId="35" borderId="12" applyNumberFormat="0" applyProtection="0"/>
    <xf numFmtId="0" fontId="27" fillId="37" borderId="12" applyNumberFormat="0"/>
    <xf numFmtId="0" fontId="21" fillId="9" borderId="12" applyNumberFormat="0"/>
    <xf numFmtId="164" fontId="16" fillId="9" borderId="0" applyFont="0" applyFill="0" applyBorder="0" applyAlignment="0" applyProtection="0"/>
    <xf numFmtId="165" fontId="16" fillId="9" borderId="0" applyFont="0" applyFill="0" applyBorder="0" applyAlignment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5" fillId="33" borderId="0" applyNumberFormat="0" applyBorder="0" applyAlignment="0" applyProtection="0"/>
    <xf numFmtId="167" fontId="21" fillId="0" borderId="9" applyNumberFormat="0"/>
    <xf numFmtId="0" fontId="23" fillId="34" borderId="12" applyNumberFormat="0">
      <alignment horizontal="center"/>
    </xf>
    <xf numFmtId="169" fontId="20" fillId="0" borderId="10" applyFill="0" applyAlignment="0"/>
    <xf numFmtId="169" fontId="20" fillId="0" borderId="11" applyNumberFormat="0" applyFill="0"/>
    <xf numFmtId="43" fontId="22" fillId="36" borderId="12" applyNumberFormat="0" applyAlignment="0"/>
    <xf numFmtId="15" fontId="1" fillId="0" borderId="0" applyFont="0" applyFill="0" applyBorder="0">
      <alignment horizontal="right"/>
    </xf>
    <xf numFmtId="0" fontId="25" fillId="9" borderId="0" applyNumberFormat="0" applyFill="0" applyBorder="0">
      <alignment horizontal="left"/>
    </xf>
    <xf numFmtId="0" fontId="19" fillId="0" borderId="0" applyNumberFormat="0" applyFill="0" applyBorder="0" applyAlignment="0" applyProtection="0"/>
    <xf numFmtId="0" fontId="24" fillId="34" borderId="12" applyNumberFormat="0"/>
    <xf numFmtId="0" fontId="20" fillId="0" borderId="13" applyNumberFormat="0" applyFill="0" applyAlignment="0"/>
    <xf numFmtId="0" fontId="31" fillId="9" borderId="0" applyFill="0" applyBorder="0">
      <alignment horizontal="left"/>
    </xf>
    <xf numFmtId="170" fontId="35" fillId="38" borderId="12" applyNumberFormat="0" applyAlignment="0" applyProtection="0"/>
  </cellStyleXfs>
  <cellXfs count="41">
    <xf numFmtId="170" fontId="0" fillId="0" borderId="0" xfId="0"/>
    <xf numFmtId="170" fontId="0" fillId="0" borderId="0" xfId="0"/>
    <xf numFmtId="170" fontId="26" fillId="0" borderId="0" xfId="0" applyFont="1"/>
    <xf numFmtId="170" fontId="0" fillId="0" borderId="0" xfId="0" applyBorder="1"/>
    <xf numFmtId="15" fontId="23" fillId="34" borderId="12" xfId="54" applyNumberFormat="1">
      <alignment horizontal="center"/>
    </xf>
    <xf numFmtId="167" fontId="27" fillId="37" borderId="12" xfId="25" applyNumberFormat="1"/>
    <xf numFmtId="170" fontId="29" fillId="35" borderId="12" xfId="24" applyNumberFormat="1"/>
    <xf numFmtId="15" fontId="27" fillId="37" borderId="12" xfId="25" applyNumberFormat="1"/>
    <xf numFmtId="170" fontId="24" fillId="34" borderId="12" xfId="61" applyNumberFormat="1"/>
    <xf numFmtId="170" fontId="20" fillId="0" borderId="13" xfId="62" applyNumberFormat="1"/>
    <xf numFmtId="170" fontId="28" fillId="0" borderId="0" xfId="22" applyNumberFormat="1"/>
    <xf numFmtId="9" fontId="29" fillId="35" borderId="12" xfId="24" applyNumberFormat="1"/>
    <xf numFmtId="10" fontId="29" fillId="35" borderId="12" xfId="24" applyNumberFormat="1"/>
    <xf numFmtId="170" fontId="0" fillId="0" borderId="0" xfId="0" applyFill="1" applyBorder="1"/>
    <xf numFmtId="170" fontId="23" fillId="34" borderId="12" xfId="54" applyNumberFormat="1">
      <alignment horizontal="center"/>
    </xf>
    <xf numFmtId="167" fontId="23" fillId="34" borderId="12" xfId="54" applyNumberFormat="1">
      <alignment horizontal="center"/>
    </xf>
    <xf numFmtId="167" fontId="29" fillId="35" borderId="12" xfId="24" applyNumberFormat="1"/>
    <xf numFmtId="167" fontId="29" fillId="35" borderId="12" xfId="24" applyNumberFormat="1" applyAlignment="1">
      <alignment horizontal="center"/>
    </xf>
    <xf numFmtId="9" fontId="21" fillId="9" borderId="12" xfId="26" applyNumberFormat="1"/>
    <xf numFmtId="170" fontId="28" fillId="0" borderId="13" xfId="22" applyNumberFormat="1" applyBorder="1"/>
    <xf numFmtId="171" fontId="23" fillId="34" borderId="12" xfId="1" applyNumberFormat="1" applyFont="1" applyFill="1" applyBorder="1" applyAlignment="1">
      <alignment horizontal="center"/>
    </xf>
    <xf numFmtId="170" fontId="22" fillId="36" borderId="12" xfId="57" applyNumberFormat="1"/>
    <xf numFmtId="10" fontId="21" fillId="9" borderId="12" xfId="26" applyNumberFormat="1"/>
    <xf numFmtId="166" fontId="0" fillId="0" borderId="0" xfId="2" applyFont="1"/>
    <xf numFmtId="166" fontId="20" fillId="0" borderId="11" xfId="2" applyFont="1" applyBorder="1"/>
    <xf numFmtId="172" fontId="0" fillId="0" borderId="0" xfId="0" applyNumberFormat="1"/>
    <xf numFmtId="166" fontId="20" fillId="0" borderId="0" xfId="2" applyFont="1" applyBorder="1"/>
    <xf numFmtId="166" fontId="21" fillId="9" borderId="12" xfId="2" applyFont="1" applyFill="1" applyBorder="1"/>
    <xf numFmtId="166" fontId="32" fillId="9" borderId="12" xfId="2" applyFont="1" applyFill="1" applyBorder="1"/>
    <xf numFmtId="166" fontId="21" fillId="9" borderId="12" xfId="26" applyNumberFormat="1"/>
    <xf numFmtId="170" fontId="23" fillId="0" borderId="0" xfId="0" applyFont="1"/>
    <xf numFmtId="170" fontId="33" fillId="0" borderId="0" xfId="0" applyFont="1"/>
    <xf numFmtId="166" fontId="33" fillId="0" borderId="0" xfId="2" applyFont="1"/>
    <xf numFmtId="170" fontId="0" fillId="37" borderId="0" xfId="0" applyFill="1"/>
    <xf numFmtId="170" fontId="23" fillId="37" borderId="0" xfId="0" applyFont="1" applyFill="1"/>
    <xf numFmtId="170" fontId="34" fillId="0" borderId="0" xfId="0" applyFont="1"/>
    <xf numFmtId="170" fontId="28" fillId="0" borderId="0" xfId="22" applyNumberFormat="1" applyFill="1" applyBorder="1"/>
    <xf numFmtId="166" fontId="0" fillId="37" borderId="0" xfId="2" applyFont="1" applyFill="1"/>
    <xf numFmtId="170" fontId="35" fillId="38" borderId="12" xfId="64" applyNumberFormat="1"/>
    <xf numFmtId="170" fontId="36" fillId="0" borderId="0" xfId="0" applyFont="1" applyAlignment="1">
      <alignment horizontal="center"/>
    </xf>
    <xf numFmtId="170" fontId="21" fillId="9" borderId="12" xfId="26" applyNumberFormat="1"/>
  </cellXfs>
  <cellStyles count="65">
    <cellStyle name="20% - Accent1" xfId="30" builtinId="30" hidden="1"/>
    <cellStyle name="20% - Accent2" xfId="34" builtinId="34" hidden="1"/>
    <cellStyle name="20% - Accent3" xfId="38" builtinId="38" hidden="1"/>
    <cellStyle name="20% - Accent4" xfId="42" builtinId="42" hidden="1"/>
    <cellStyle name="20% - Accent5" xfId="46" builtinId="46" hidden="1"/>
    <cellStyle name="20% - Accent6" xfId="50" builtinId="50" hidden="1"/>
    <cellStyle name="40% - Accent1" xfId="31" builtinId="31" hidden="1"/>
    <cellStyle name="40% - Accent2" xfId="35" builtinId="35" hidden="1"/>
    <cellStyle name="40% - Accent3" xfId="39" builtinId="39" hidden="1"/>
    <cellStyle name="40% - Accent4" xfId="43" builtinId="43" hidden="1"/>
    <cellStyle name="40% - Accent5" xfId="47" builtinId="47" hidden="1"/>
    <cellStyle name="40% - Accent6" xfId="51" builtinId="51" hidden="1"/>
    <cellStyle name="60% - Accent1" xfId="32" builtinId="32" hidden="1"/>
    <cellStyle name="60% - Accent2" xfId="36" builtinId="36" hidden="1"/>
    <cellStyle name="60% - Accent3" xfId="40" builtinId="40" hidden="1"/>
    <cellStyle name="60% - Accent4" xfId="44" builtinId="44" hidden="1"/>
    <cellStyle name="60% - Accent5" xfId="48" builtinId="48" hidden="1"/>
    <cellStyle name="60% - Accent6" xfId="52" builtinId="52" hidden="1"/>
    <cellStyle name="Accent1" xfId="29" builtinId="29" hidden="1"/>
    <cellStyle name="Accent2" xfId="33" builtinId="33" hidden="1"/>
    <cellStyle name="Accent3" xfId="37" builtinId="37" hidden="1"/>
    <cellStyle name="Accent4" xfId="41" builtinId="41" hidden="1"/>
    <cellStyle name="Accent5" xfId="45" builtinId="45" hidden="1"/>
    <cellStyle name="Accent6" xfId="49" builtinId="49" hidden="1"/>
    <cellStyle name="Bad" xfId="10" builtinId="27" hidden="1"/>
    <cellStyle name="Calculation" xfId="14" builtinId="22" hidden="1"/>
    <cellStyle name="Cell.Input" xfId="24" xr:uid="{00000000-0005-0000-0000-00001A000000}"/>
    <cellStyle name="Cell.Memo" xfId="22" xr:uid="{00000000-0005-0000-0000-00001B000000}"/>
    <cellStyle name="Cell.Paste" xfId="64" xr:uid="{C2926E1D-D55A-40F0-8411-D7E500F1B7DC}"/>
    <cellStyle name="Cell.System" xfId="25" xr:uid="{00000000-0005-0000-0000-00001C000000}"/>
    <cellStyle name="Cell.Void" xfId="57" xr:uid="{00000000-0005-0000-0000-00001D000000}"/>
    <cellStyle name="Check Cell" xfId="16" builtinId="23" hidden="1"/>
    <cellStyle name="Comma" xfId="1" builtinId="3" customBuiltin="1"/>
    <cellStyle name="Comma [0]" xfId="2" builtinId="6" customBuiltin="1"/>
    <cellStyle name="Comma 1dp" xfId="28" xr:uid="{00000000-0005-0000-0000-000021000000}"/>
    <cellStyle name="Comma 2dp" xfId="27" xr:uid="{00000000-0005-0000-0000-000022000000}"/>
    <cellStyle name="Currency" xfId="3" builtinId="4" hidden="1"/>
    <cellStyle name="Currency [0]" xfId="4" builtinId="7" hidden="1"/>
    <cellStyle name="Date" xfId="58" xr:uid="{00000000-0005-0000-0000-000025000000}"/>
    <cellStyle name="Explanatory Text" xfId="19" builtinId="53" hidden="1"/>
    <cellStyle name="Good" xfId="9" builtinId="26" hidden="1"/>
    <cellStyle name="Header.1" xfId="59" xr:uid="{00000000-0005-0000-0000-000028000000}"/>
    <cellStyle name="Header.2" xfId="63" xr:uid="{00000000-0005-0000-0000-000029000000}"/>
    <cellStyle name="Header.Sheet" xfId="21" xr:uid="{00000000-0005-0000-0000-00002A000000}"/>
    <cellStyle name="Header.Table" xfId="54" xr:uid="{00000000-0005-0000-0000-00002B000000}"/>
    <cellStyle name="Heading 1" xfId="6" builtinId="16" hidden="1"/>
    <cellStyle name="Heading 2" xfId="7" builtinId="17" hidden="1"/>
    <cellStyle name="Heading 3" xfId="8" builtinId="18" hidden="1" customBuiltin="1"/>
    <cellStyle name="Heading 4" xfId="60" builtinId="19" hidden="1"/>
    <cellStyle name="Input" xfId="12" builtinId="20" hidden="1"/>
    <cellStyle name="Line.Balance" xfId="53" xr:uid="{00000000-0005-0000-0000-000031000000}"/>
    <cellStyle name="Line.Calc" xfId="26" xr:uid="{00000000-0005-0000-0000-000032000000}"/>
    <cellStyle name="Line.Total.Multi" xfId="55" xr:uid="{00000000-0005-0000-0000-000033000000}"/>
    <cellStyle name="Line.Total.Simple" xfId="56" xr:uid="{00000000-0005-0000-0000-000034000000}"/>
    <cellStyle name="Linked Cell" xfId="15" builtinId="24" hidden="1"/>
    <cellStyle name="Neutral" xfId="11" builtinId="28" hidden="1"/>
    <cellStyle name="Normal" xfId="0" builtinId="0" customBuiltin="1"/>
    <cellStyle name="Note" xfId="18" builtinId="10" hidden="1"/>
    <cellStyle name="Note" xfId="23" builtinId="10" hidden="1" customBuiltin="1"/>
    <cellStyle name="Output" xfId="13" builtinId="21" hidden="1"/>
    <cellStyle name="TabMinor" xfId="61" xr:uid="{00000000-0005-0000-0000-00003B000000}"/>
    <cellStyle name="TabMinorLine" xfId="62" xr:uid="{00000000-0005-0000-0000-00003C000000}"/>
    <cellStyle name="Title" xfId="5" builtinId="15" hidden="1" customBuiltin="1"/>
    <cellStyle name="Total" xfId="20" builtinId="25" hidden="1"/>
    <cellStyle name="Warning Text" xfId="17" builtinId="11" hidden="1"/>
  </cellStyles>
  <dxfs count="0"/>
  <tableStyles count="0" defaultTableStyle="TableStyleMedium2" defaultPivotStyle="PivotStyleLight16"/>
  <colors>
    <mruColors>
      <color rgb="FFF79C57"/>
      <color rgb="FFFFD1D1"/>
      <color rgb="FFF9F9F9"/>
      <color rgb="FFF6F6F6"/>
      <color rgb="FFFDFDFD"/>
      <color rgb="FFFFA7A9"/>
      <color rgb="FFC6E0B4"/>
      <color rgb="FFD9D9D9"/>
      <color rgb="FFF2F2F2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hyperlink" Target="http://www.VectorFinancialModelling.com.au" TargetMode="Externa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0</xdr:colOff>
      <xdr:row>58</xdr:row>
      <xdr:rowOff>0</xdr:rowOff>
    </xdr:to>
    <xdr:pic>
      <xdr:nvPicPr>
        <xdr:cNvPr id="7" name="Picture 6" descr="Contents43x29cm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26"/>
        <a:stretch/>
      </xdr:blipFill>
      <xdr:spPr>
        <a:xfrm>
          <a:off x="0" y="0"/>
          <a:ext cx="17526000" cy="9575800"/>
        </a:xfrm>
        <a:prstGeom prst="rect">
          <a:avLst/>
        </a:prstGeom>
      </xdr:spPr>
    </xdr:pic>
    <xdr:clientData/>
  </xdr:twoCellAnchor>
  <xdr:twoCellAnchor>
    <xdr:from>
      <xdr:col>6</xdr:col>
      <xdr:colOff>160046</xdr:colOff>
      <xdr:row>11</xdr:row>
      <xdr:rowOff>53207</xdr:rowOff>
    </xdr:from>
    <xdr:to>
      <xdr:col>22</xdr:col>
      <xdr:colOff>411057</xdr:colOff>
      <xdr:row>15</xdr:row>
      <xdr:rowOff>37989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081046" y="1838263"/>
          <a:ext cx="8040344" cy="633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4000" b="0" baseline="0">
              <a:solidFill>
                <a:schemeClr val="bg1"/>
              </a:solidFill>
            </a:rPr>
            <a:t>Alpha Spreadsheet Engineering</a:t>
          </a:r>
          <a:endParaRPr lang="en-AU" sz="400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136970</xdr:colOff>
      <xdr:row>16</xdr:row>
      <xdr:rowOff>156967</xdr:rowOff>
    </xdr:from>
    <xdr:to>
      <xdr:col>27</xdr:col>
      <xdr:colOff>84667</xdr:colOff>
      <xdr:row>20</xdr:row>
      <xdr:rowOff>67318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3057970" y="2753411"/>
          <a:ext cx="10171197" cy="5594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800">
              <a:solidFill>
                <a:schemeClr val="bg1"/>
              </a:solidFill>
            </a:rPr>
            <a:t>Generating a s</a:t>
          </a:r>
          <a:r>
            <a:rPr lang="en-AU" sz="2800" baseline="0">
              <a:solidFill>
                <a:schemeClr val="bg1"/>
              </a:solidFill>
            </a:rPr>
            <a:t>cenario table</a:t>
          </a:r>
          <a:endParaRPr lang="en-AU" sz="28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151661</xdr:colOff>
      <xdr:row>21</xdr:row>
      <xdr:rowOff>81798</xdr:rowOff>
    </xdr:from>
    <xdr:to>
      <xdr:col>16</xdr:col>
      <xdr:colOff>204788</xdr:colOff>
      <xdr:row>33</xdr:row>
      <xdr:rowOff>141112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3237761" y="3582236"/>
          <a:ext cx="5196627" cy="2059564"/>
          <a:chOff x="2483224" y="4554070"/>
          <a:chExt cx="4950317" cy="1888487"/>
        </a:xfrm>
      </xdr:grpSpPr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2483224" y="4554070"/>
            <a:ext cx="4903694" cy="627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2400">
                <a:solidFill>
                  <a:schemeClr val="bg1"/>
                </a:solidFill>
              </a:rPr>
              <a:t>Scenario tables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2529847" y="4949858"/>
            <a:ext cx="4903694" cy="1492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800" b="0">
                <a:solidFill>
                  <a:schemeClr val="bg1"/>
                </a:solidFill>
              </a:rPr>
              <a:t>- With a 1D Data Table</a:t>
            </a:r>
          </a:p>
          <a:p>
            <a:r>
              <a:rPr lang="en-AU" sz="1800" b="0">
                <a:solidFill>
                  <a:schemeClr val="bg1"/>
                </a:solidFill>
              </a:rPr>
              <a:t>- Controlling Data Tables</a:t>
            </a:r>
          </a:p>
          <a:p>
            <a:r>
              <a:rPr lang="en-AU" sz="1800" b="0">
                <a:solidFill>
                  <a:schemeClr val="bg1"/>
                </a:solidFill>
              </a:rPr>
              <a:t>-</a:t>
            </a:r>
            <a:r>
              <a:rPr lang="en-AU" sz="1800" b="0" baseline="0">
                <a:solidFill>
                  <a:schemeClr val="bg1"/>
                </a:solidFill>
              </a:rPr>
              <a:t> with a </a:t>
            </a:r>
            <a:r>
              <a:rPr lang="en-AU" sz="1800" b="0">
                <a:solidFill>
                  <a:schemeClr val="bg1"/>
                </a:solidFill>
              </a:rPr>
              <a:t>Visual Basic routine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204786</xdr:colOff>
      <xdr:row>0</xdr:row>
      <xdr:rowOff>39292</xdr:rowOff>
    </xdr:from>
    <xdr:to>
      <xdr:col>5</xdr:col>
      <xdr:colOff>534010</xdr:colOff>
      <xdr:row>4</xdr:row>
      <xdr:rowOff>79595</xdr:rowOff>
    </xdr:to>
    <xdr:pic>
      <xdr:nvPicPr>
        <xdr:cNvPr id="2" name="Picture 1" descr="Vector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8" t="33129" r="8171" b="40491"/>
        <a:stretch/>
      </xdr:blipFill>
      <xdr:spPr>
        <a:xfrm>
          <a:off x="599897" y="39292"/>
          <a:ext cx="2843214" cy="786208"/>
        </a:xfrm>
        <a:prstGeom prst="rect">
          <a:avLst/>
        </a:prstGeom>
      </xdr:spPr>
    </xdr:pic>
    <xdr:clientData/>
  </xdr:twoCellAnchor>
  <xdr:twoCellAnchor editAs="oneCell">
    <xdr:from>
      <xdr:col>18</xdr:col>
      <xdr:colOff>347266</xdr:colOff>
      <xdr:row>1</xdr:row>
      <xdr:rowOff>113849</xdr:rowOff>
    </xdr:from>
    <xdr:to>
      <xdr:col>22</xdr:col>
      <xdr:colOff>192483</xdr:colOff>
      <xdr:row>5</xdr:row>
      <xdr:rowOff>133746</xdr:rowOff>
    </xdr:to>
    <xdr:pic>
      <xdr:nvPicPr>
        <xdr:cNvPr id="8" name="Picture 7" descr="Alpha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DAE62B-BA11-4594-A011-F9F1C6FAB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6" t="35599" r="12944" b="35275"/>
        <a:stretch/>
      </xdr:blipFill>
      <xdr:spPr>
        <a:xfrm>
          <a:off x="12193985" y="381740"/>
          <a:ext cx="2196700" cy="686647"/>
        </a:xfrm>
        <a:prstGeom prst="rect">
          <a:avLst/>
        </a:prstGeom>
      </xdr:spPr>
    </xdr:pic>
    <xdr:clientData/>
  </xdr:twoCellAnchor>
  <xdr:twoCellAnchor>
    <xdr:from>
      <xdr:col>3</xdr:col>
      <xdr:colOff>866</xdr:colOff>
      <xdr:row>3</xdr:row>
      <xdr:rowOff>127748</xdr:rowOff>
    </xdr:from>
    <xdr:to>
      <xdr:col>7</xdr:col>
      <xdr:colOff>292100</xdr:colOff>
      <xdr:row>6</xdr:row>
      <xdr:rowOff>101202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0040EF-98B4-499F-9C92-84D145E6783F}"/>
            </a:ext>
          </a:extLst>
        </xdr:cNvPr>
        <xdr:cNvSpPr txBox="1"/>
      </xdr:nvSpPr>
      <xdr:spPr>
        <a:xfrm>
          <a:off x="441397" y="729014"/>
          <a:ext cx="3970266" cy="473517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AU" sz="2400" b="0">
              <a:solidFill>
                <a:schemeClr val="accent2"/>
              </a:solidFill>
              <a:latin typeface="+mj-lt"/>
              <a:cs typeface="Calibri" panose="020F0502020204030204" pitchFamily="34" charset="0"/>
            </a:rPr>
            <a:t>Generating</a:t>
          </a:r>
          <a:r>
            <a:rPr lang="en-AU" sz="2400" b="0" baseline="0">
              <a:solidFill>
                <a:schemeClr val="accent2"/>
              </a:solidFill>
              <a:latin typeface="+mj-lt"/>
              <a:cs typeface="Calibri" panose="020F0502020204030204" pitchFamily="34" charset="0"/>
            </a:rPr>
            <a:t> a scenario table</a:t>
          </a:r>
          <a:endParaRPr lang="en-AU" sz="2400" b="0">
            <a:solidFill>
              <a:schemeClr val="accent2"/>
            </a:solidFill>
            <a:latin typeface="+mj-lt"/>
            <a:cs typeface="Calibri Light" panose="020F0302020204030204" pitchFamily="34" charset="0"/>
          </a:endParaRPr>
        </a:p>
      </xdr:txBody>
    </xdr:sp>
    <xdr:clientData/>
  </xdr:twoCellAnchor>
  <xdr:twoCellAnchor>
    <xdr:from>
      <xdr:col>6</xdr:col>
      <xdr:colOff>35720</xdr:colOff>
      <xdr:row>28</xdr:row>
      <xdr:rowOff>132886</xdr:rowOff>
    </xdr:from>
    <xdr:to>
      <xdr:col>10</xdr:col>
      <xdr:colOff>327421</xdr:colOff>
      <xdr:row>36</xdr:row>
      <xdr:rowOff>136921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AACB185A-983B-4CF9-8578-DE7620263009}"/>
            </a:ext>
          </a:extLst>
        </xdr:cNvPr>
        <xdr:cNvGrpSpPr/>
      </xdr:nvGrpSpPr>
      <xdr:grpSpPr>
        <a:xfrm>
          <a:off x="3524251" y="4972777"/>
          <a:ext cx="2696764" cy="1337535"/>
          <a:chOff x="513890" y="10086442"/>
          <a:chExt cx="1592852" cy="1248140"/>
        </a:xfrm>
      </xdr:grpSpPr>
      <xdr:grpSp>
        <xdr:nvGrpSpPr>
          <xdr:cNvPr id="38" name="Group 37">
            <a:extLst>
              <a:ext uri="{FF2B5EF4-FFF2-40B4-BE49-F238E27FC236}">
                <a16:creationId xmlns:a16="http://schemas.microsoft.com/office/drawing/2014/main" id="{2B0C1F5D-4698-4459-8B3F-B26CDF4DE5CD}"/>
              </a:ext>
            </a:extLst>
          </xdr:cNvPr>
          <xdr:cNvGrpSpPr/>
        </xdr:nvGrpSpPr>
        <xdr:grpSpPr>
          <a:xfrm>
            <a:off x="513890" y="10086442"/>
            <a:ext cx="1592852" cy="1248140"/>
            <a:chOff x="5589955" y="1336176"/>
            <a:chExt cx="1627087" cy="1152764"/>
          </a:xfrm>
        </xdr:grpSpPr>
        <xdr:grpSp>
          <xdr:nvGrpSpPr>
            <xdr:cNvPr id="40" name="Group 39">
              <a:extLst>
                <a:ext uri="{FF2B5EF4-FFF2-40B4-BE49-F238E27FC236}">
                  <a16:creationId xmlns:a16="http://schemas.microsoft.com/office/drawing/2014/main" id="{8EB90B2C-A1B5-4BF7-A6C6-85095FC84841}"/>
                </a:ext>
              </a:extLst>
            </xdr:cNvPr>
            <xdr:cNvGrpSpPr/>
          </xdr:nvGrpSpPr>
          <xdr:grpSpPr>
            <a:xfrm>
              <a:off x="5589955" y="1336176"/>
              <a:ext cx="1627087" cy="1087623"/>
              <a:chOff x="3598365" y="3396291"/>
              <a:chExt cx="1602379" cy="1278582"/>
            </a:xfrm>
          </xdr:grpSpPr>
          <xdr:sp macro="" textlink="">
            <xdr:nvSpPr>
              <xdr:cNvPr id="42" name="Rectangle 41">
                <a:extLst>
                  <a:ext uri="{FF2B5EF4-FFF2-40B4-BE49-F238E27FC236}">
                    <a16:creationId xmlns:a16="http://schemas.microsoft.com/office/drawing/2014/main" id="{CFDF5E93-F241-4D17-B3AD-8B24BFF3F1EF}"/>
                  </a:ext>
                </a:extLst>
              </xdr:cNvPr>
              <xdr:cNvSpPr/>
            </xdr:nvSpPr>
            <xdr:spPr>
              <a:xfrm>
                <a:off x="3772669" y="3399451"/>
                <a:ext cx="1428075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t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43" name="Straight Connector 42">
                <a:extLst>
                  <a:ext uri="{FF2B5EF4-FFF2-40B4-BE49-F238E27FC236}">
                    <a16:creationId xmlns:a16="http://schemas.microsoft.com/office/drawing/2014/main" id="{053BB30D-C937-4F10-A2C3-B81AECB30A45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4" name="Isosceles Triangle 43">
                <a:extLst>
                  <a:ext uri="{FF2B5EF4-FFF2-40B4-BE49-F238E27FC236}">
                    <a16:creationId xmlns:a16="http://schemas.microsoft.com/office/drawing/2014/main" id="{9558E645-B21C-47C9-A669-D4CFE2319521}"/>
                  </a:ext>
                </a:extLst>
              </xdr:cNvPr>
              <xdr:cNvSpPr/>
            </xdr:nvSpPr>
            <xdr:spPr>
              <a:xfrm rot="16200000">
                <a:off x="3560969" y="4490808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41" name="Rectangle 40">
              <a:extLst>
                <a:ext uri="{FF2B5EF4-FFF2-40B4-BE49-F238E27FC236}">
                  <a16:creationId xmlns:a16="http://schemas.microsoft.com/office/drawing/2014/main" id="{BB36E3C8-5BF4-47E9-8902-EADDE47E149B}"/>
                </a:ext>
              </a:extLst>
            </xdr:cNvPr>
            <xdr:cNvSpPr/>
          </xdr:nvSpPr>
          <xdr:spPr>
            <a:xfrm>
              <a:off x="5786234" y="1415762"/>
              <a:ext cx="1211899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r>
                <a:rPr lang="en-AU" sz="11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Key output</a:t>
              </a:r>
            </a:p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Assume this NPV is a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key output along with quarterly distributiions which need to be reported as part of a Scenario Table.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11D48F5F-0C19-42AC-A57D-4F64FCC501EC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2801" y="10140729"/>
            <a:ext cx="176593" cy="28326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95250</xdr:colOff>
      <xdr:row>69</xdr:row>
      <xdr:rowOff>23812</xdr:rowOff>
    </xdr:from>
    <xdr:to>
      <xdr:col>22</xdr:col>
      <xdr:colOff>5954</xdr:colOff>
      <xdr:row>85</xdr:row>
      <xdr:rowOff>53578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9C5953C-ED5F-4CD1-B3D1-976C28FDAE4D}"/>
            </a:ext>
          </a:extLst>
        </xdr:cNvPr>
        <xdr:cNvSpPr/>
      </xdr:nvSpPr>
      <xdr:spPr>
        <a:xfrm>
          <a:off x="196454" y="10834687"/>
          <a:ext cx="14549438" cy="2696766"/>
        </a:xfrm>
        <a:prstGeom prst="rect">
          <a:avLst/>
        </a:prstGeom>
        <a:noFill/>
        <a:ln w="3492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4000" b="1">
              <a:solidFill>
                <a:schemeClr val="accent2">
                  <a:lumMod val="75000"/>
                  <a:lumOff val="25000"/>
                </a:schemeClr>
              </a:solidFill>
            </a:rPr>
            <a:t>Table</a:t>
          </a:r>
          <a:r>
            <a:rPr lang="en-AU" sz="4800">
              <a:solidFill>
                <a:schemeClr val="accent2">
                  <a:lumMod val="75000"/>
                  <a:lumOff val="25000"/>
                </a:schemeClr>
              </a:solidFill>
            </a:rPr>
            <a:t>.</a:t>
          </a:r>
          <a:r>
            <a:rPr lang="en-AU" sz="4000" b="1">
              <a:solidFill>
                <a:schemeClr val="accent2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Outside</a:t>
          </a:r>
        </a:p>
      </xdr:txBody>
    </xdr:sp>
    <xdr:clientData/>
  </xdr:twoCellAnchor>
  <xdr:twoCellAnchor>
    <xdr:from>
      <xdr:col>2</xdr:col>
      <xdr:colOff>309563</xdr:colOff>
      <xdr:row>70</xdr:row>
      <xdr:rowOff>31558</xdr:rowOff>
    </xdr:from>
    <xdr:to>
      <xdr:col>22</xdr:col>
      <xdr:colOff>11906</xdr:colOff>
      <xdr:row>85</xdr:row>
      <xdr:rowOff>46920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F85EE576-4ABD-409A-9684-13B94765B0DC}"/>
            </a:ext>
          </a:extLst>
        </xdr:cNvPr>
        <xdr:cNvSpPr/>
      </xdr:nvSpPr>
      <xdr:spPr>
        <a:xfrm>
          <a:off x="428626" y="11943762"/>
          <a:ext cx="13305234" cy="2515674"/>
        </a:xfrm>
        <a:prstGeom prst="rect">
          <a:avLst/>
        </a:prstGeom>
        <a:noFill/>
        <a:ln w="3492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3200" b="1">
            <a:solidFill>
              <a:srgbClr val="C00000"/>
            </a:solidFill>
          </a:endParaRPr>
        </a:p>
        <a:p>
          <a:pPr algn="l"/>
          <a:r>
            <a:rPr lang="en-AU" sz="3200" b="1">
              <a:solidFill>
                <a:srgbClr val="C00000"/>
              </a:solidFill>
            </a:rPr>
            <a:t>Table.Inside</a:t>
          </a:r>
        </a:p>
      </xdr:txBody>
    </xdr:sp>
    <xdr:clientData/>
  </xdr:twoCellAnchor>
  <xdr:twoCellAnchor>
    <xdr:from>
      <xdr:col>7</xdr:col>
      <xdr:colOff>60298</xdr:colOff>
      <xdr:row>52</xdr:row>
      <xdr:rowOff>91202</xdr:rowOff>
    </xdr:from>
    <xdr:to>
      <xdr:col>11</xdr:col>
      <xdr:colOff>203172</xdr:colOff>
      <xdr:row>59</xdr:row>
      <xdr:rowOff>166653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4B04ECD3-E172-4199-A93E-D03A68A94C11}"/>
            </a:ext>
          </a:extLst>
        </xdr:cNvPr>
        <xdr:cNvGrpSpPr/>
      </xdr:nvGrpSpPr>
      <xdr:grpSpPr>
        <a:xfrm>
          <a:off x="4179861" y="8967312"/>
          <a:ext cx="2494359" cy="1242264"/>
          <a:chOff x="513890" y="10086442"/>
          <a:chExt cx="1592852" cy="1248140"/>
        </a:xfrm>
      </xdr:grpSpPr>
      <xdr:grpSp>
        <xdr:nvGrpSpPr>
          <xdr:cNvPr id="48" name="Group 47">
            <a:extLst>
              <a:ext uri="{FF2B5EF4-FFF2-40B4-BE49-F238E27FC236}">
                <a16:creationId xmlns:a16="http://schemas.microsoft.com/office/drawing/2014/main" id="{0C7A8475-5AAB-4AE1-94BD-F1EE249D210C}"/>
              </a:ext>
            </a:extLst>
          </xdr:cNvPr>
          <xdr:cNvGrpSpPr/>
        </xdr:nvGrpSpPr>
        <xdr:grpSpPr>
          <a:xfrm>
            <a:off x="513890" y="10086442"/>
            <a:ext cx="1592852" cy="1248140"/>
            <a:chOff x="5589955" y="1336176"/>
            <a:chExt cx="1627087" cy="1152764"/>
          </a:xfrm>
        </xdr:grpSpPr>
        <xdr:grpSp>
          <xdr:nvGrpSpPr>
            <xdr:cNvPr id="50" name="Group 49">
              <a:extLst>
                <a:ext uri="{FF2B5EF4-FFF2-40B4-BE49-F238E27FC236}">
                  <a16:creationId xmlns:a16="http://schemas.microsoft.com/office/drawing/2014/main" id="{6D98C7A4-57F4-4415-B136-35791C4DD4F6}"/>
                </a:ext>
              </a:extLst>
            </xdr:cNvPr>
            <xdr:cNvGrpSpPr/>
          </xdr:nvGrpSpPr>
          <xdr:grpSpPr>
            <a:xfrm>
              <a:off x="5589955" y="1336176"/>
              <a:ext cx="1627087" cy="1087623"/>
              <a:chOff x="3598365" y="3396291"/>
              <a:chExt cx="1602379" cy="1278582"/>
            </a:xfrm>
          </xdr:grpSpPr>
          <xdr:sp macro="" textlink="">
            <xdr:nvSpPr>
              <xdr:cNvPr id="52" name="Rectangle 51">
                <a:extLst>
                  <a:ext uri="{FF2B5EF4-FFF2-40B4-BE49-F238E27FC236}">
                    <a16:creationId xmlns:a16="http://schemas.microsoft.com/office/drawing/2014/main" id="{0B7F1EEC-D6AE-4E03-8054-48DDA6B8EFD3}"/>
                  </a:ext>
                </a:extLst>
              </xdr:cNvPr>
              <xdr:cNvSpPr/>
            </xdr:nvSpPr>
            <xdr:spPr>
              <a:xfrm>
                <a:off x="3772669" y="3399451"/>
                <a:ext cx="1428075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t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53" name="Straight Connector 52">
                <a:extLst>
                  <a:ext uri="{FF2B5EF4-FFF2-40B4-BE49-F238E27FC236}">
                    <a16:creationId xmlns:a16="http://schemas.microsoft.com/office/drawing/2014/main" id="{EE6E0FFD-CE72-41E7-9D84-9E7E3BA6CEA3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4" name="Isosceles Triangle 53">
                <a:extLst>
                  <a:ext uri="{FF2B5EF4-FFF2-40B4-BE49-F238E27FC236}">
                    <a16:creationId xmlns:a16="http://schemas.microsoft.com/office/drawing/2014/main" id="{BDB737F1-77E2-4E32-BFD4-C08EDEA2CE49}"/>
                  </a:ext>
                </a:extLst>
              </xdr:cNvPr>
              <xdr:cNvSpPr/>
            </xdr:nvSpPr>
            <xdr:spPr>
              <a:xfrm rot="16200000">
                <a:off x="3560969" y="4490808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51" name="Rectangle 50">
              <a:extLst>
                <a:ext uri="{FF2B5EF4-FFF2-40B4-BE49-F238E27FC236}">
                  <a16:creationId xmlns:a16="http://schemas.microsoft.com/office/drawing/2014/main" id="{0C6C3AD6-2AA5-4EBC-B664-D57E75D195FC}"/>
                </a:ext>
              </a:extLst>
            </xdr:cNvPr>
            <xdr:cNvSpPr/>
          </xdr:nvSpPr>
          <xdr:spPr>
            <a:xfrm>
              <a:off x="5786234" y="1415762"/>
              <a:ext cx="1211899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r>
                <a:rPr lang="en-AU" sz="11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1D Data</a:t>
              </a:r>
              <a:r>
                <a:rPr lang="en-AU" sz="11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Table {}</a:t>
              </a:r>
              <a:endParaRPr lang="en-AU" sz="11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This is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1D Data Table, created using Data &gt; What-If Anlysis &gt; Data Table and assigning the Column input cell as the Scenario selector cell.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323A00F3-0B6C-44BE-9418-7F0DC751AE9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95479" y="10140730"/>
            <a:ext cx="183915" cy="267545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89</xdr:row>
      <xdr:rowOff>51210</xdr:rowOff>
    </xdr:from>
    <xdr:to>
      <xdr:col>5</xdr:col>
      <xdr:colOff>133144</xdr:colOff>
      <xdr:row>91</xdr:row>
      <xdr:rowOff>142812</xdr:rowOff>
    </xdr:to>
    <xdr:sp macro="[0]!GenerateScenarios" textlink="">
      <xdr:nvSpPr>
        <xdr:cNvPr id="33" name="Rectangle 32">
          <a:extLst>
            <a:ext uri="{FF2B5EF4-FFF2-40B4-BE49-F238E27FC236}">
              <a16:creationId xmlns:a16="http://schemas.microsoft.com/office/drawing/2014/main" id="{0244BE2F-577C-48F0-828F-C624AF5EF2B3}"/>
            </a:ext>
          </a:extLst>
        </xdr:cNvPr>
        <xdr:cNvSpPr/>
      </xdr:nvSpPr>
      <xdr:spPr>
        <a:xfrm>
          <a:off x="527460" y="14835444"/>
          <a:ext cx="2468306" cy="429586"/>
        </a:xfrm>
        <a:prstGeom prst="rect">
          <a:avLst/>
        </a:prstGeom>
        <a:gradFill flip="none" rotWithShape="1"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3"/>
            </a:gs>
            <a:gs pos="83000">
              <a:schemeClr val="bg1">
                <a:lumMod val="50000"/>
              </a:schemeClr>
            </a:gs>
            <a:gs pos="100000">
              <a:schemeClr val="tx1">
                <a:lumMod val="50000"/>
                <a:lumOff val="50000"/>
              </a:schemeClr>
            </a:gs>
          </a:gsLst>
          <a:path path="circle">
            <a:fillToRect l="50000" t="50000" r="50000" b="50000"/>
          </a:path>
          <a:tileRect/>
        </a:gra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600">
              <a:solidFill>
                <a:schemeClr val="tx1"/>
              </a:solidFill>
            </a:rPr>
            <a:t>Generate scenario</a:t>
          </a:r>
          <a:r>
            <a:rPr lang="en-AU" sz="1600" baseline="0">
              <a:solidFill>
                <a:schemeClr val="tx1"/>
              </a:solidFill>
            </a:rPr>
            <a:t> results</a:t>
          </a:r>
          <a:endParaRPr lang="en-AU" sz="16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172640</xdr:colOff>
      <xdr:row>99</xdr:row>
      <xdr:rowOff>17859</xdr:rowOff>
    </xdr:from>
    <xdr:to>
      <xdr:col>17</xdr:col>
      <xdr:colOff>684609</xdr:colOff>
      <xdr:row>109</xdr:row>
      <xdr:rowOff>160733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6D9BF143-67CF-4FEC-976D-9942AD39E963}"/>
            </a:ext>
          </a:extLst>
        </xdr:cNvPr>
        <xdr:cNvGrpSpPr/>
      </xdr:nvGrpSpPr>
      <xdr:grpSpPr>
        <a:xfrm>
          <a:off x="8161734" y="16799719"/>
          <a:ext cx="3286125" cy="1809749"/>
          <a:chOff x="513890" y="10086442"/>
          <a:chExt cx="1592852" cy="1248140"/>
        </a:xfrm>
      </xdr:grpSpPr>
      <xdr:grpSp>
        <xdr:nvGrpSpPr>
          <xdr:cNvPr id="35" name="Group 34">
            <a:extLst>
              <a:ext uri="{FF2B5EF4-FFF2-40B4-BE49-F238E27FC236}">
                <a16:creationId xmlns:a16="http://schemas.microsoft.com/office/drawing/2014/main" id="{02B707CF-516B-4180-8761-F7C04950824D}"/>
              </a:ext>
            </a:extLst>
          </xdr:cNvPr>
          <xdr:cNvGrpSpPr/>
        </xdr:nvGrpSpPr>
        <xdr:grpSpPr>
          <a:xfrm>
            <a:off x="513890" y="10086442"/>
            <a:ext cx="1592852" cy="1248140"/>
            <a:chOff x="5589955" y="1336176"/>
            <a:chExt cx="1627087" cy="1152764"/>
          </a:xfrm>
        </xdr:grpSpPr>
        <xdr:grpSp>
          <xdr:nvGrpSpPr>
            <xdr:cNvPr id="45" name="Group 44">
              <a:extLst>
                <a:ext uri="{FF2B5EF4-FFF2-40B4-BE49-F238E27FC236}">
                  <a16:creationId xmlns:a16="http://schemas.microsoft.com/office/drawing/2014/main" id="{91216553-18D2-421E-B935-A10FD51CBF78}"/>
                </a:ext>
              </a:extLst>
            </xdr:cNvPr>
            <xdr:cNvGrpSpPr/>
          </xdr:nvGrpSpPr>
          <xdr:grpSpPr>
            <a:xfrm>
              <a:off x="5589955" y="1336176"/>
              <a:ext cx="1627087" cy="1087623"/>
              <a:chOff x="3598365" y="3396291"/>
              <a:chExt cx="1602379" cy="1278582"/>
            </a:xfrm>
          </xdr:grpSpPr>
          <xdr:sp macro="" textlink="">
            <xdr:nvSpPr>
              <xdr:cNvPr id="56" name="Rectangle 55">
                <a:extLst>
                  <a:ext uri="{FF2B5EF4-FFF2-40B4-BE49-F238E27FC236}">
                    <a16:creationId xmlns:a16="http://schemas.microsoft.com/office/drawing/2014/main" id="{FA715E40-3E83-4F9C-B73E-74A8C4937F1E}"/>
                  </a:ext>
                </a:extLst>
              </xdr:cNvPr>
              <xdr:cNvSpPr/>
            </xdr:nvSpPr>
            <xdr:spPr>
              <a:xfrm>
                <a:off x="3772669" y="3399451"/>
                <a:ext cx="1428075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t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57" name="Straight Connector 56">
                <a:extLst>
                  <a:ext uri="{FF2B5EF4-FFF2-40B4-BE49-F238E27FC236}">
                    <a16:creationId xmlns:a16="http://schemas.microsoft.com/office/drawing/2014/main" id="{5CC8BB16-9D3E-4D24-8E5B-83A56AA9FA5C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8" name="Isosceles Triangle 57">
                <a:extLst>
                  <a:ext uri="{FF2B5EF4-FFF2-40B4-BE49-F238E27FC236}">
                    <a16:creationId xmlns:a16="http://schemas.microsoft.com/office/drawing/2014/main" id="{A3AB292D-93CA-4ADE-9FD0-27C3A2DB68FB}"/>
                  </a:ext>
                </a:extLst>
              </xdr:cNvPr>
              <xdr:cNvSpPr/>
            </xdr:nvSpPr>
            <xdr:spPr>
              <a:xfrm rot="16200000">
                <a:off x="3560969" y="4490808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55" name="Rectangle 54">
              <a:extLst>
                <a:ext uri="{FF2B5EF4-FFF2-40B4-BE49-F238E27FC236}">
                  <a16:creationId xmlns:a16="http://schemas.microsoft.com/office/drawing/2014/main" id="{A4A4438C-CA53-4D75-8F18-4BBC20BFACCE}"/>
                </a:ext>
              </a:extLst>
            </xdr:cNvPr>
            <xdr:cNvSpPr/>
          </xdr:nvSpPr>
          <xdr:spPr>
            <a:xfrm>
              <a:off x="5786234" y="1415762"/>
              <a:ext cx="1211899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r>
                <a:rPr lang="en-AU" sz="11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Generated table</a:t>
              </a:r>
            </a:p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So as to include an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additional macro (copy and paste) this version cycles through a macro with an offset and generates the values before copying in the correct row. Because the Copy and Paste uses a random number the results might look a bit odd!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FBF7D9CB-F593-4205-9D13-469418CE1078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197" y="10140729"/>
            <a:ext cx="148197" cy="199094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0</xdr:colOff>
      <xdr:row>49</xdr:row>
      <xdr:rowOff>136922</xdr:rowOff>
    </xdr:from>
    <xdr:to>
      <xdr:col>20</xdr:col>
      <xdr:colOff>535782</xdr:colOff>
      <xdr:row>58</xdr:row>
      <xdr:rowOff>119062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2B978016-AC13-4BE4-A2DD-123086CE14F5}"/>
            </a:ext>
          </a:extLst>
        </xdr:cNvPr>
        <xdr:cNvGrpSpPr/>
      </xdr:nvGrpSpPr>
      <xdr:grpSpPr>
        <a:xfrm>
          <a:off x="10179844" y="8512970"/>
          <a:ext cx="2988469" cy="1482327"/>
          <a:chOff x="513890" y="10086442"/>
          <a:chExt cx="1592852" cy="1248140"/>
        </a:xfrm>
      </xdr:grpSpPr>
      <xdr:grpSp>
        <xdr:nvGrpSpPr>
          <xdr:cNvPr id="60" name="Group 59">
            <a:extLst>
              <a:ext uri="{FF2B5EF4-FFF2-40B4-BE49-F238E27FC236}">
                <a16:creationId xmlns:a16="http://schemas.microsoft.com/office/drawing/2014/main" id="{53F869C8-6F0F-455D-98D5-30FFF1814243}"/>
              </a:ext>
            </a:extLst>
          </xdr:cNvPr>
          <xdr:cNvGrpSpPr/>
        </xdr:nvGrpSpPr>
        <xdr:grpSpPr>
          <a:xfrm>
            <a:off x="513890" y="10086442"/>
            <a:ext cx="1592852" cy="1248140"/>
            <a:chOff x="5589955" y="1336176"/>
            <a:chExt cx="1627087" cy="1152764"/>
          </a:xfrm>
        </xdr:grpSpPr>
        <xdr:grpSp>
          <xdr:nvGrpSpPr>
            <xdr:cNvPr id="62" name="Group 61">
              <a:extLst>
                <a:ext uri="{FF2B5EF4-FFF2-40B4-BE49-F238E27FC236}">
                  <a16:creationId xmlns:a16="http://schemas.microsoft.com/office/drawing/2014/main" id="{C9ED25AA-1CB4-467A-945E-AF0807667138}"/>
                </a:ext>
              </a:extLst>
            </xdr:cNvPr>
            <xdr:cNvGrpSpPr/>
          </xdr:nvGrpSpPr>
          <xdr:grpSpPr>
            <a:xfrm>
              <a:off x="5589955" y="1336176"/>
              <a:ext cx="1627087" cy="1087623"/>
              <a:chOff x="3598365" y="3396291"/>
              <a:chExt cx="1602379" cy="1278582"/>
            </a:xfrm>
          </xdr:grpSpPr>
          <xdr:sp macro="" textlink="">
            <xdr:nvSpPr>
              <xdr:cNvPr id="72" name="Rectangle 71">
                <a:extLst>
                  <a:ext uri="{FF2B5EF4-FFF2-40B4-BE49-F238E27FC236}">
                    <a16:creationId xmlns:a16="http://schemas.microsoft.com/office/drawing/2014/main" id="{C339C5E4-2F24-4EA2-AA50-421372EEBCF0}"/>
                  </a:ext>
                </a:extLst>
              </xdr:cNvPr>
              <xdr:cNvSpPr/>
            </xdr:nvSpPr>
            <xdr:spPr>
              <a:xfrm>
                <a:off x="3772669" y="3399451"/>
                <a:ext cx="1428075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t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73" name="Straight Connector 72">
                <a:extLst>
                  <a:ext uri="{FF2B5EF4-FFF2-40B4-BE49-F238E27FC236}">
                    <a16:creationId xmlns:a16="http://schemas.microsoft.com/office/drawing/2014/main" id="{23055B43-9107-468F-8DFC-DCBEFBA75497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4" name="Isosceles Triangle 73">
                <a:extLst>
                  <a:ext uri="{FF2B5EF4-FFF2-40B4-BE49-F238E27FC236}">
                    <a16:creationId xmlns:a16="http://schemas.microsoft.com/office/drawing/2014/main" id="{BDC3C021-5C29-40CE-A8F8-CD28B161EDE1}"/>
                  </a:ext>
                </a:extLst>
              </xdr:cNvPr>
              <xdr:cNvSpPr/>
            </xdr:nvSpPr>
            <xdr:spPr>
              <a:xfrm rot="16200000">
                <a:off x="3560969" y="4490808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71" name="Rectangle 70">
              <a:extLst>
                <a:ext uri="{FF2B5EF4-FFF2-40B4-BE49-F238E27FC236}">
                  <a16:creationId xmlns:a16="http://schemas.microsoft.com/office/drawing/2014/main" id="{E1B7BCE9-7747-41FE-ABCA-8768411AE28F}"/>
                </a:ext>
              </a:extLst>
            </xdr:cNvPr>
            <xdr:cNvSpPr/>
          </xdr:nvSpPr>
          <xdr:spPr>
            <a:xfrm>
              <a:off x="5786234" y="1415762"/>
              <a:ext cx="1330331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r>
                <a:rPr lang="en-AU" sz="11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Caution</a:t>
              </a:r>
            </a:p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Because each row represents the model / calculations being run once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this table has slowed the calculations down by ~15x !! </a:t>
              </a:r>
            </a:p>
            <a:p>
              <a:b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</a:b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So the table needs to be be controlled.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61" name="Picture 60">
            <a:extLst>
              <a:ext uri="{FF2B5EF4-FFF2-40B4-BE49-F238E27FC236}">
                <a16:creationId xmlns:a16="http://schemas.microsoft.com/office/drawing/2014/main" id="{B398F436-B8B0-4678-BE65-ECEF5A721AF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3072" y="10140730"/>
            <a:ext cx="206322" cy="267545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1410892</xdr:colOff>
      <xdr:row>64</xdr:row>
      <xdr:rowOff>113109</xdr:rowOff>
    </xdr:from>
    <xdr:to>
      <xdr:col>5</xdr:col>
      <xdr:colOff>363143</xdr:colOff>
      <xdr:row>67</xdr:row>
      <xdr:rowOff>38024</xdr:rowOff>
    </xdr:to>
    <xdr:sp macro="[0]!TableDismantle" textlink="">
      <xdr:nvSpPr>
        <xdr:cNvPr id="75" name="Rectangle 74">
          <a:extLst>
            <a:ext uri="{FF2B5EF4-FFF2-40B4-BE49-F238E27FC236}">
              <a16:creationId xmlns:a16="http://schemas.microsoft.com/office/drawing/2014/main" id="{CA1CC6D3-76EE-411F-885B-B3ADE4F45452}"/>
            </a:ext>
          </a:extLst>
        </xdr:cNvPr>
        <xdr:cNvSpPr/>
      </xdr:nvSpPr>
      <xdr:spPr>
        <a:xfrm>
          <a:off x="1851423" y="11025188"/>
          <a:ext cx="1285876" cy="424977"/>
        </a:xfrm>
        <a:prstGeom prst="rect">
          <a:avLst/>
        </a:prstGeom>
        <a:gradFill flip="none" rotWithShape="1"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3"/>
            </a:gs>
            <a:gs pos="83000">
              <a:schemeClr val="bg1">
                <a:lumMod val="50000"/>
              </a:schemeClr>
            </a:gs>
            <a:gs pos="100000">
              <a:schemeClr val="tx1">
                <a:lumMod val="50000"/>
                <a:lumOff val="50000"/>
              </a:schemeClr>
            </a:gs>
          </a:gsLst>
          <a:path path="circle">
            <a:fillToRect l="50000" t="50000" r="50000" b="50000"/>
          </a:path>
          <a:tileRect/>
        </a:gra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600">
              <a:solidFill>
                <a:schemeClr val="tx1"/>
              </a:solidFill>
            </a:rPr>
            <a:t>Dismantle</a:t>
          </a:r>
        </a:p>
      </xdr:txBody>
    </xdr:sp>
    <xdr:clientData/>
  </xdr:twoCellAnchor>
  <xdr:twoCellAnchor>
    <xdr:from>
      <xdr:col>3</xdr:col>
      <xdr:colOff>5954</xdr:colOff>
      <xdr:row>64</xdr:row>
      <xdr:rowOff>125015</xdr:rowOff>
    </xdr:from>
    <xdr:to>
      <xdr:col>3</xdr:col>
      <xdr:colOff>1303736</xdr:colOff>
      <xdr:row>67</xdr:row>
      <xdr:rowOff>49930</xdr:rowOff>
    </xdr:to>
    <xdr:sp macro="[0]!TableBuild" textlink="">
      <xdr:nvSpPr>
        <xdr:cNvPr id="76" name="Rectangle 75">
          <a:extLst>
            <a:ext uri="{FF2B5EF4-FFF2-40B4-BE49-F238E27FC236}">
              <a16:creationId xmlns:a16="http://schemas.microsoft.com/office/drawing/2014/main" id="{50530FC1-A570-4DD0-80FC-01D894800259}"/>
            </a:ext>
          </a:extLst>
        </xdr:cNvPr>
        <xdr:cNvSpPr/>
      </xdr:nvSpPr>
      <xdr:spPr>
        <a:xfrm>
          <a:off x="446485" y="11037094"/>
          <a:ext cx="1297782" cy="424977"/>
        </a:xfrm>
        <a:prstGeom prst="rect">
          <a:avLst/>
        </a:prstGeom>
        <a:gradFill flip="none" rotWithShape="1"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3"/>
            </a:gs>
            <a:gs pos="83000">
              <a:schemeClr val="bg1">
                <a:lumMod val="50000"/>
              </a:schemeClr>
            </a:gs>
            <a:gs pos="100000">
              <a:schemeClr val="tx1">
                <a:lumMod val="50000"/>
                <a:lumOff val="50000"/>
              </a:schemeClr>
            </a:gs>
          </a:gsLst>
          <a:path path="circle">
            <a:fillToRect l="50000" t="50000" r="50000" b="50000"/>
          </a:path>
          <a:tileRect/>
        </a:gra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600">
              <a:solidFill>
                <a:schemeClr val="tx1"/>
              </a:solidFill>
            </a:rPr>
            <a:t>Build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Vector TEST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00A0E3"/>
      </a:accent1>
      <a:accent2>
        <a:srgbClr val="052F5B"/>
      </a:accent2>
      <a:accent3>
        <a:srgbClr val="939598"/>
      </a:accent3>
      <a:accent4>
        <a:srgbClr val="D1D2D3"/>
      </a:accent4>
      <a:accent5>
        <a:srgbClr val="F47920"/>
      </a:accent5>
      <a:accent6>
        <a:srgbClr val="96BB20"/>
      </a:accent6>
      <a:hlink>
        <a:srgbClr val="0070C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J60"/>
  <sheetViews>
    <sheetView showRowColHeaders="0" zoomScaleNormal="100" workbookViewId="0"/>
  </sheetViews>
  <sheetFormatPr defaultColWidth="0" defaultRowHeight="13.15" zeroHeight="1" x14ac:dyDescent="0.4"/>
  <cols>
    <col min="1" max="30" width="7.7109375" customWidth="1"/>
    <col min="31" max="36" width="7.7109375" hidden="1" customWidth="1"/>
    <col min="37" max="16384" width="8.78515625" hidden="1"/>
  </cols>
  <sheetData>
    <row r="1" spans="4:34" x14ac:dyDescent="0.4"/>
    <row r="2" spans="4:34" x14ac:dyDescent="0.4"/>
    <row r="3" spans="4:34" x14ac:dyDescent="0.4"/>
    <row r="4" spans="4:34" x14ac:dyDescent="0.4"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4:34" x14ac:dyDescent="0.4"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4:34" x14ac:dyDescent="0.4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4:34" x14ac:dyDescent="0.4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4:34" x14ac:dyDescent="0.4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AG8" s="1"/>
      <c r="AH8" s="1"/>
    </row>
    <row r="9" spans="4:34" x14ac:dyDescent="0.4">
      <c r="D9" s="1"/>
      <c r="E9" s="1"/>
      <c r="F9" s="1"/>
      <c r="G9" s="1"/>
      <c r="H9" s="1"/>
      <c r="I9" s="1"/>
      <c r="J9" s="1"/>
      <c r="K9" s="1"/>
      <c r="L9" s="1"/>
      <c r="M9" s="1">
        <f>M8</f>
        <v>0</v>
      </c>
      <c r="N9" s="1"/>
      <c r="O9" s="1"/>
      <c r="P9" s="1"/>
      <c r="Q9" s="1"/>
      <c r="R9" s="1"/>
      <c r="S9" s="1"/>
      <c r="AG9" s="1"/>
      <c r="AH9" s="1"/>
    </row>
    <row r="10" spans="4:34" x14ac:dyDescent="0.4"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AG10" s="1"/>
      <c r="AH10" s="1"/>
    </row>
    <row r="11" spans="4:34" x14ac:dyDescent="0.4"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AG11" s="1"/>
      <c r="AH11" s="1"/>
    </row>
    <row r="12" spans="4:34" x14ac:dyDescent="0.4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AG12" s="1"/>
      <c r="AH12" s="1"/>
    </row>
    <row r="13" spans="4:34" x14ac:dyDescent="0.4">
      <c r="D13" s="1"/>
      <c r="E13" s="1"/>
      <c r="F13" s="1"/>
      <c r="G13" s="1"/>
      <c r="H13" s="1"/>
      <c r="I13" s="3"/>
      <c r="J13" s="1"/>
      <c r="K13" s="1"/>
      <c r="L13" s="1"/>
      <c r="M13" s="1"/>
      <c r="N13" s="1"/>
      <c r="O13" s="1"/>
      <c r="P13" s="1"/>
      <c r="Q13" s="1"/>
      <c r="R13" s="1"/>
      <c r="S13" s="1"/>
      <c r="AG13" s="1"/>
      <c r="AH13" s="1"/>
    </row>
    <row r="14" spans="4:34" x14ac:dyDescent="0.4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AG14" s="1"/>
      <c r="AH14" s="1"/>
    </row>
    <row r="15" spans="4:34" x14ac:dyDescent="0.4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AG15" s="1"/>
      <c r="AH15" s="1"/>
    </row>
    <row r="16" spans="4:34" x14ac:dyDescent="0.4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AG16" s="1"/>
      <c r="AH16" s="1"/>
    </row>
    <row r="17" spans="4:34" x14ac:dyDescent="0.4"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AG17" s="1"/>
      <c r="AH17" s="1"/>
    </row>
    <row r="18" spans="4:34" x14ac:dyDescent="0.4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AG18" s="1"/>
      <c r="AH18" s="1"/>
    </row>
    <row r="19" spans="4:34" x14ac:dyDescent="0.4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AG19" s="1"/>
      <c r="AH19" s="1"/>
    </row>
    <row r="20" spans="4:34" x14ac:dyDescent="0.4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AG20" s="1"/>
      <c r="AH20" s="1"/>
    </row>
    <row r="21" spans="4:34" x14ac:dyDescent="0.4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AG21" s="1"/>
      <c r="AH21" s="1"/>
    </row>
    <row r="22" spans="4:34" x14ac:dyDescent="0.4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AG22" s="1"/>
      <c r="AH22" s="1"/>
    </row>
    <row r="23" spans="4:34" x14ac:dyDescent="0.4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AG23" s="1"/>
      <c r="AH23" s="1"/>
    </row>
    <row r="24" spans="4:34" x14ac:dyDescent="0.4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AG24" s="1"/>
      <c r="AH24" s="1"/>
    </row>
    <row r="25" spans="4:34" x14ac:dyDescent="0.4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AG25" s="1"/>
      <c r="AH25" s="1"/>
    </row>
    <row r="26" spans="4:34" x14ac:dyDescent="0.4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AG26" s="1"/>
      <c r="AH26" s="1"/>
    </row>
    <row r="27" spans="4:34" x14ac:dyDescent="0.4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AG27" s="1"/>
      <c r="AH27" s="1"/>
    </row>
    <row r="28" spans="4:34" x14ac:dyDescent="0.4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AG28" s="1"/>
      <c r="AH28" s="1"/>
    </row>
    <row r="29" spans="4:34" x14ac:dyDescent="0.4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AG29" s="1"/>
      <c r="AH29" s="1"/>
    </row>
    <row r="30" spans="4:34" x14ac:dyDescent="0.4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AG30" s="1"/>
      <c r="AH30" s="1"/>
    </row>
    <row r="31" spans="4:34" x14ac:dyDescent="0.4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4:34" x14ac:dyDescent="0.4"/>
    <row r="33" x14ac:dyDescent="0.4"/>
    <row r="34" x14ac:dyDescent="0.4"/>
    <row r="35" x14ac:dyDescent="0.4"/>
    <row r="36" x14ac:dyDescent="0.4"/>
    <row r="37" x14ac:dyDescent="0.4"/>
    <row r="38" x14ac:dyDescent="0.4"/>
    <row r="39" x14ac:dyDescent="0.4"/>
    <row r="40" x14ac:dyDescent="0.4"/>
    <row r="41" x14ac:dyDescent="0.4"/>
    <row r="42" x14ac:dyDescent="0.4"/>
    <row r="43" x14ac:dyDescent="0.4"/>
    <row r="44" x14ac:dyDescent="0.4"/>
    <row r="45" x14ac:dyDescent="0.4"/>
    <row r="46" x14ac:dyDescent="0.4"/>
    <row r="47" x14ac:dyDescent="0.4"/>
    <row r="48" x14ac:dyDescent="0.4"/>
    <row r="49" x14ac:dyDescent="0.4"/>
    <row r="50" x14ac:dyDescent="0.4"/>
    <row r="51" x14ac:dyDescent="0.4"/>
    <row r="52" x14ac:dyDescent="0.4"/>
    <row r="53" x14ac:dyDescent="0.4"/>
    <row r="54" x14ac:dyDescent="0.4"/>
    <row r="55" x14ac:dyDescent="0.4"/>
    <row r="56" x14ac:dyDescent="0.4"/>
    <row r="57" x14ac:dyDescent="0.4"/>
    <row r="58" x14ac:dyDescent="0.4"/>
    <row r="59" hidden="1" x14ac:dyDescent="0.4"/>
    <row r="60" hidden="1" x14ac:dyDescent="0.4"/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5" tint="0.749992370372631"/>
    <pageSetUpPr fitToPage="1"/>
  </sheetPr>
  <dimension ref="A1:XFC380"/>
  <sheetViews>
    <sheetView showGridLines="0" tabSelected="1" zoomScale="80" zoomScaleNormal="80" workbookViewId="0">
      <pane ySplit="18" topLeftCell="A19" activePane="bottomLeft" state="frozen"/>
      <selection pane="bottomLeft" activeCell="M18" sqref="M18"/>
    </sheetView>
  </sheetViews>
  <sheetFormatPr defaultColWidth="0" defaultRowHeight="13.15" zeroHeight="1" x14ac:dyDescent="0.4"/>
  <cols>
    <col min="1" max="2" width="0.92578125" customWidth="1"/>
    <col min="3" max="3" width="4.85546875" style="1" bestFit="1" customWidth="1"/>
    <col min="4" max="4" width="23.5" bestFit="1" customWidth="1"/>
    <col min="5" max="5" width="11.5" customWidth="1"/>
    <col min="6" max="6" width="10.7109375" customWidth="1"/>
    <col min="7" max="7" width="9.42578125" customWidth="1"/>
    <col min="8" max="8" width="8.7109375" style="1" bestFit="1" customWidth="1"/>
    <col min="9" max="9" width="8.78515625" style="1" bestFit="1" customWidth="1"/>
    <col min="10" max="10" width="9.140625" style="1" bestFit="1" customWidth="1"/>
    <col min="11" max="11" width="8.640625" bestFit="1" customWidth="1"/>
    <col min="12" max="12" width="11" bestFit="1" customWidth="1"/>
    <col min="13" max="13" width="11.78515625" bestFit="1" customWidth="1"/>
    <col min="14" max="14" width="10.7109375" bestFit="1" customWidth="1"/>
    <col min="15" max="15" width="11.28515625" bestFit="1" customWidth="1"/>
    <col min="16" max="16" width="10.85546875" bestFit="1" customWidth="1"/>
    <col min="17" max="17" width="8.78515625" bestFit="1" customWidth="1"/>
    <col min="18" max="18" width="10.640625" customWidth="1"/>
    <col min="19" max="19" width="8.640625" bestFit="1" customWidth="1"/>
    <col min="20" max="20" width="8.7109375" bestFit="1" customWidth="1"/>
    <col min="21" max="21" width="8.78515625" bestFit="1" customWidth="1"/>
    <col min="22" max="22" width="9.140625" bestFit="1" customWidth="1"/>
    <col min="23" max="23" width="9.2109375" bestFit="1" customWidth="1"/>
    <col min="24" max="24" width="9.42578125" hidden="1" customWidth="1"/>
    <col min="25" max="25" width="8.78515625" hidden="1" customWidth="1"/>
    <col min="26" max="16384" width="8.78515625" hidden="1"/>
  </cols>
  <sheetData>
    <row r="1" spans="3:16383" s="1" customFormat="1" ht="21" x14ac:dyDescent="0.65">
      <c r="H1" s="35"/>
    </row>
    <row r="2" spans="3:16383" x14ac:dyDescent="0.4">
      <c r="C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</row>
    <row r="3" spans="3:16383" s="1" customFormat="1" x14ac:dyDescent="0.4"/>
    <row r="4" spans="3:16383" s="1" customFormat="1" x14ac:dyDescent="0.4"/>
    <row r="5" spans="3:16383" s="1" customFormat="1" x14ac:dyDescent="0.4"/>
    <row r="6" spans="3:16383" s="1" customFormat="1" x14ac:dyDescent="0.4"/>
    <row r="7" spans="3:16383" s="1" customFormat="1" x14ac:dyDescent="0.4"/>
    <row r="8" spans="3:16383" s="1" customFormat="1" ht="15.75" x14ac:dyDescent="0.5">
      <c r="D8" s="8" t="s">
        <v>27</v>
      </c>
      <c r="E8" s="19" t="s">
        <v>28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</row>
    <row r="9" spans="3:16383" s="1" customFormat="1" x14ac:dyDescent="0.4">
      <c r="H9" s="39" t="str">
        <f t="shared" ref="H9:V9" si="0">IF(H10=Scenarios.Selector,"q","s")</f>
        <v>q</v>
      </c>
      <c r="I9" s="39" t="str">
        <f t="shared" si="0"/>
        <v>s</v>
      </c>
      <c r="J9" s="39" t="str">
        <f t="shared" si="0"/>
        <v>s</v>
      </c>
      <c r="K9" s="39" t="str">
        <f t="shared" si="0"/>
        <v>s</v>
      </c>
      <c r="L9" s="39" t="str">
        <f t="shared" si="0"/>
        <v>s</v>
      </c>
      <c r="M9" s="39" t="str">
        <f t="shared" si="0"/>
        <v>s</v>
      </c>
      <c r="N9" s="39" t="str">
        <f t="shared" si="0"/>
        <v>s</v>
      </c>
      <c r="O9" s="39" t="str">
        <f t="shared" si="0"/>
        <v>s</v>
      </c>
      <c r="P9" s="39" t="str">
        <f t="shared" si="0"/>
        <v>s</v>
      </c>
      <c r="Q9" s="39" t="str">
        <f t="shared" si="0"/>
        <v>s</v>
      </c>
      <c r="R9" s="39" t="str">
        <f t="shared" si="0"/>
        <v>s</v>
      </c>
      <c r="S9" s="39" t="str">
        <f t="shared" si="0"/>
        <v>s</v>
      </c>
      <c r="T9" s="39" t="str">
        <f t="shared" si="0"/>
        <v>s</v>
      </c>
      <c r="U9" s="39" t="str">
        <f t="shared" si="0"/>
        <v>s</v>
      </c>
      <c r="V9" s="39" t="str">
        <f t="shared" si="0"/>
        <v>s</v>
      </c>
    </row>
    <row r="10" spans="3:16383" s="1" customFormat="1" x14ac:dyDescent="0.4">
      <c r="D10" s="1" t="s">
        <v>15</v>
      </c>
      <c r="E10" s="17">
        <v>1</v>
      </c>
      <c r="H10" s="15">
        <v>1</v>
      </c>
      <c r="I10" s="15">
        <f>H10+1</f>
        <v>2</v>
      </c>
      <c r="J10" s="15">
        <f t="shared" ref="J10:V10" si="1">I10+1</f>
        <v>3</v>
      </c>
      <c r="K10" s="15">
        <f t="shared" si="1"/>
        <v>4</v>
      </c>
      <c r="L10" s="15">
        <f t="shared" si="1"/>
        <v>5</v>
      </c>
      <c r="M10" s="15">
        <f t="shared" si="1"/>
        <v>6</v>
      </c>
      <c r="N10" s="15">
        <f t="shared" si="1"/>
        <v>7</v>
      </c>
      <c r="O10" s="15">
        <f t="shared" si="1"/>
        <v>8</v>
      </c>
      <c r="P10" s="15">
        <f t="shared" si="1"/>
        <v>9</v>
      </c>
      <c r="Q10" s="15">
        <f t="shared" si="1"/>
        <v>10</v>
      </c>
      <c r="R10" s="15">
        <f t="shared" si="1"/>
        <v>11</v>
      </c>
      <c r="S10" s="15">
        <f t="shared" si="1"/>
        <v>12</v>
      </c>
      <c r="T10" s="15">
        <f t="shared" si="1"/>
        <v>13</v>
      </c>
      <c r="U10" s="15">
        <f t="shared" si="1"/>
        <v>14</v>
      </c>
      <c r="V10" s="15">
        <f t="shared" si="1"/>
        <v>15</v>
      </c>
    </row>
    <row r="11" spans="3:16383" s="1" customFormat="1" x14ac:dyDescent="0.4">
      <c r="E11" s="40" t="str">
        <f>INDEX( Scenarios.Names, Scenarios.Selector)</f>
        <v>Base</v>
      </c>
      <c r="F11" s="40"/>
      <c r="H11" s="17" t="s">
        <v>16</v>
      </c>
      <c r="I11" s="17" t="s">
        <v>17</v>
      </c>
      <c r="J11" s="17" t="s">
        <v>18</v>
      </c>
      <c r="K11" s="17" t="s">
        <v>19</v>
      </c>
      <c r="L11" s="17" t="s">
        <v>20</v>
      </c>
      <c r="M11" s="17" t="s">
        <v>21</v>
      </c>
      <c r="N11" s="17" t="s">
        <v>22</v>
      </c>
      <c r="O11" s="17" t="s">
        <v>23</v>
      </c>
      <c r="P11" s="17" t="s">
        <v>26</v>
      </c>
      <c r="Q11" s="17" t="s">
        <v>51</v>
      </c>
      <c r="R11" s="17" t="s">
        <v>52</v>
      </c>
      <c r="S11" s="17" t="s">
        <v>24</v>
      </c>
      <c r="T11" s="17" t="s">
        <v>24</v>
      </c>
      <c r="U11" s="17" t="s">
        <v>24</v>
      </c>
      <c r="V11" s="17" t="s">
        <v>24</v>
      </c>
    </row>
    <row r="12" spans="3:16383" s="1" customFormat="1" x14ac:dyDescent="0.4">
      <c r="D12" s="1" t="s">
        <v>11</v>
      </c>
      <c r="E12" s="1" t="s">
        <v>25</v>
      </c>
      <c r="F12" s="27">
        <f t="shared" ref="F12:F18" si="2">IF( INDEX($H12:$V12,Scenarios.Selector) ="",
       H12,
       INDEX($H12:$V12,Scenarios.Selector)
    )</f>
        <v>100</v>
      </c>
      <c r="H12" s="16">
        <v>100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</row>
    <row r="13" spans="3:16383" s="1" customFormat="1" x14ac:dyDescent="0.4">
      <c r="D13" s="1" t="s">
        <v>6</v>
      </c>
      <c r="E13" s="1" t="s">
        <v>7</v>
      </c>
      <c r="F13" s="22">
        <f t="shared" si="2"/>
        <v>0.03</v>
      </c>
      <c r="H13" s="12">
        <v>0.03</v>
      </c>
      <c r="I13" s="12"/>
      <c r="J13" s="12"/>
      <c r="K13" s="12"/>
      <c r="L13" s="12">
        <v>0.02</v>
      </c>
      <c r="M13" s="12"/>
      <c r="N13" s="12"/>
      <c r="O13" s="12"/>
      <c r="P13" s="12"/>
      <c r="Q13" s="12">
        <v>0.05</v>
      </c>
      <c r="R13" s="12">
        <v>0.01</v>
      </c>
      <c r="S13" s="12"/>
      <c r="T13" s="12"/>
      <c r="U13" s="12"/>
      <c r="V13" s="12"/>
    </row>
    <row r="14" spans="3:16383" s="1" customFormat="1" x14ac:dyDescent="0.4">
      <c r="D14" s="1" t="s">
        <v>12</v>
      </c>
      <c r="E14" s="1" t="s">
        <v>13</v>
      </c>
      <c r="F14" s="27">
        <f t="shared" si="2"/>
        <v>20</v>
      </c>
      <c r="H14" s="6">
        <v>20</v>
      </c>
      <c r="I14" s="6"/>
      <c r="J14" s="6"/>
      <c r="K14" s="6"/>
      <c r="L14" s="6"/>
      <c r="M14" s="6">
        <v>15</v>
      </c>
      <c r="N14" s="6"/>
      <c r="O14" s="6"/>
      <c r="P14" s="6"/>
      <c r="Q14" s="6"/>
      <c r="R14" s="6"/>
      <c r="S14" s="6"/>
      <c r="T14" s="6"/>
      <c r="U14" s="6"/>
      <c r="V14" s="6"/>
    </row>
    <row r="15" spans="3:16383" s="1" customFormat="1" x14ac:dyDescent="0.4">
      <c r="D15" s="1" t="s">
        <v>8</v>
      </c>
      <c r="E15" s="13" t="s">
        <v>9</v>
      </c>
      <c r="F15" s="18">
        <f t="shared" si="2"/>
        <v>0.1</v>
      </c>
      <c r="H15" s="11">
        <v>0.1</v>
      </c>
      <c r="I15" s="11">
        <v>0.15</v>
      </c>
      <c r="J15" s="11">
        <v>0.2</v>
      </c>
      <c r="K15" s="11">
        <v>0.25</v>
      </c>
      <c r="L15" s="11"/>
      <c r="M15" s="11"/>
      <c r="N15" s="11">
        <v>0.05</v>
      </c>
      <c r="O15" s="11">
        <v>0.15</v>
      </c>
      <c r="P15" s="11"/>
      <c r="Q15" s="11"/>
      <c r="R15" s="11"/>
      <c r="S15" s="11"/>
      <c r="T15" s="11"/>
      <c r="U15" s="11"/>
      <c r="V15" s="11"/>
    </row>
    <row r="16" spans="3:16383" s="1" customFormat="1" x14ac:dyDescent="0.4">
      <c r="D16" s="1" t="s">
        <v>10</v>
      </c>
      <c r="E16" s="13" t="s">
        <v>9</v>
      </c>
      <c r="F16" s="18">
        <f t="shared" si="2"/>
        <v>0.3</v>
      </c>
      <c r="H16" s="11">
        <v>0.3</v>
      </c>
      <c r="I16" s="11"/>
      <c r="J16" s="11"/>
      <c r="K16" s="11"/>
      <c r="L16" s="11"/>
      <c r="M16" s="11"/>
      <c r="N16" s="11"/>
      <c r="O16" s="11"/>
      <c r="P16" s="11">
        <v>0.12</v>
      </c>
      <c r="Q16" s="11"/>
      <c r="R16" s="11"/>
      <c r="S16" s="11"/>
      <c r="T16" s="11"/>
      <c r="U16" s="11"/>
      <c r="V16" s="11"/>
    </row>
    <row r="17" spans="4:22" s="1" customFormat="1" x14ac:dyDescent="0.4">
      <c r="D17" s="1" t="s">
        <v>35</v>
      </c>
      <c r="E17" s="13" t="s">
        <v>9</v>
      </c>
      <c r="F17" s="18">
        <f t="shared" si="2"/>
        <v>0.12</v>
      </c>
      <c r="H17" s="11">
        <v>0.12</v>
      </c>
      <c r="I17" s="11"/>
      <c r="J17" s="11"/>
      <c r="K17" s="11"/>
      <c r="L17" s="11"/>
      <c r="M17" s="11"/>
      <c r="N17" s="11"/>
      <c r="O17" s="11"/>
      <c r="P17" s="11">
        <v>0.12</v>
      </c>
      <c r="Q17" s="11"/>
      <c r="R17" s="11"/>
      <c r="S17" s="11"/>
      <c r="T17" s="11"/>
      <c r="U17" s="11"/>
      <c r="V17" s="11"/>
    </row>
    <row r="18" spans="4:22" s="1" customFormat="1" x14ac:dyDescent="0.4">
      <c r="D18" s="1" t="s">
        <v>40</v>
      </c>
      <c r="E18" s="13" t="s">
        <v>34</v>
      </c>
      <c r="F18" s="27">
        <f t="shared" si="2"/>
        <v>900</v>
      </c>
      <c r="H18" s="16">
        <v>900</v>
      </c>
      <c r="I18" s="16">
        <v>950</v>
      </c>
      <c r="J18" s="16">
        <v>1000</v>
      </c>
      <c r="K18" s="16">
        <v>1100</v>
      </c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4:22" s="1" customFormat="1" x14ac:dyDescent="0.4"/>
    <row r="20" spans="4:22" s="1" customFormat="1" ht="15.75" x14ac:dyDescent="0.5">
      <c r="D20" s="8" t="s">
        <v>5</v>
      </c>
      <c r="E20" s="19" t="s">
        <v>29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4:22" s="1" customFormat="1" x14ac:dyDescent="0.4">
      <c r="D21" s="10"/>
    </row>
    <row r="22" spans="4:22" s="1" customFormat="1" x14ac:dyDescent="0.4">
      <c r="H22" s="4">
        <f>EOMONTH(H23,-1)+1</f>
        <v>43344</v>
      </c>
      <c r="I22" s="4">
        <f>H23+1</f>
        <v>43374</v>
      </c>
      <c r="J22" s="4">
        <f t="shared" ref="J22" si="3">I23+1</f>
        <v>43466</v>
      </c>
      <c r="K22" s="4">
        <f t="shared" ref="K22" si="4">J23+1</f>
        <v>43556</v>
      </c>
      <c r="L22" s="4">
        <f t="shared" ref="L22" si="5">K23+1</f>
        <v>43647</v>
      </c>
      <c r="M22" s="4">
        <f t="shared" ref="M22" si="6">L23+1</f>
        <v>43739</v>
      </c>
      <c r="N22" s="4">
        <f t="shared" ref="N22" si="7">M23+1</f>
        <v>43831</v>
      </c>
      <c r="O22" s="4">
        <f t="shared" ref="O22" si="8">N23+1</f>
        <v>43922</v>
      </c>
      <c r="P22" s="4">
        <f t="shared" ref="P22" si="9">O23+1</f>
        <v>44013</v>
      </c>
      <c r="Q22" s="4">
        <f t="shared" ref="Q22" si="10">P23+1</f>
        <v>44105</v>
      </c>
      <c r="R22" s="4">
        <f t="shared" ref="R22" si="11">Q23+1</f>
        <v>44197</v>
      </c>
      <c r="S22" s="4">
        <f t="shared" ref="S22" si="12">R23+1</f>
        <v>44287</v>
      </c>
      <c r="T22" s="4">
        <f t="shared" ref="T22" si="13">S23+1</f>
        <v>44378</v>
      </c>
      <c r="U22" s="4">
        <f t="shared" ref="U22" si="14">T23+1</f>
        <v>44470</v>
      </c>
      <c r="V22" s="4">
        <f t="shared" ref="V22" si="15">U23+1</f>
        <v>44562</v>
      </c>
    </row>
    <row r="23" spans="4:22" s="1" customFormat="1" x14ac:dyDescent="0.4">
      <c r="G23" s="4">
        <f>H22-1</f>
        <v>43343</v>
      </c>
      <c r="H23" s="4">
        <f>Date.ModelStart</f>
        <v>43373</v>
      </c>
      <c r="I23" s="4">
        <f t="shared" ref="I23:V23" si="16">EOMONTH(H23,Constant.MonthsInQuarter)</f>
        <v>43465</v>
      </c>
      <c r="J23" s="4">
        <f t="shared" si="16"/>
        <v>43555</v>
      </c>
      <c r="K23" s="4">
        <f t="shared" si="16"/>
        <v>43646</v>
      </c>
      <c r="L23" s="4">
        <f t="shared" si="16"/>
        <v>43738</v>
      </c>
      <c r="M23" s="4">
        <f t="shared" si="16"/>
        <v>43830</v>
      </c>
      <c r="N23" s="4">
        <f t="shared" si="16"/>
        <v>43921</v>
      </c>
      <c r="O23" s="4">
        <f t="shared" si="16"/>
        <v>44012</v>
      </c>
      <c r="P23" s="4">
        <f t="shared" si="16"/>
        <v>44104</v>
      </c>
      <c r="Q23" s="4">
        <f t="shared" si="16"/>
        <v>44196</v>
      </c>
      <c r="R23" s="4">
        <f t="shared" si="16"/>
        <v>44286</v>
      </c>
      <c r="S23" s="4">
        <f t="shared" si="16"/>
        <v>44377</v>
      </c>
      <c r="T23" s="4">
        <f t="shared" si="16"/>
        <v>44469</v>
      </c>
      <c r="U23" s="4">
        <f t="shared" si="16"/>
        <v>44561</v>
      </c>
      <c r="V23" s="4">
        <f t="shared" si="16"/>
        <v>44651</v>
      </c>
    </row>
    <row r="24" spans="4:22" s="1" customFormat="1" x14ac:dyDescent="0.4">
      <c r="G24" s="20">
        <v>0</v>
      </c>
      <c r="H24" s="20">
        <v>1</v>
      </c>
      <c r="I24" s="20">
        <f>H24+1</f>
        <v>2</v>
      </c>
      <c r="J24" s="20">
        <f t="shared" ref="J24:V24" si="17">I24+1</f>
        <v>3</v>
      </c>
      <c r="K24" s="20">
        <f t="shared" si="17"/>
        <v>4</v>
      </c>
      <c r="L24" s="20">
        <f t="shared" si="17"/>
        <v>5</v>
      </c>
      <c r="M24" s="20">
        <f t="shared" si="17"/>
        <v>6</v>
      </c>
      <c r="N24" s="20">
        <f t="shared" si="17"/>
        <v>7</v>
      </c>
      <c r="O24" s="20">
        <f t="shared" si="17"/>
        <v>8</v>
      </c>
      <c r="P24" s="20">
        <f t="shared" si="17"/>
        <v>9</v>
      </c>
      <c r="Q24" s="20">
        <f t="shared" si="17"/>
        <v>10</v>
      </c>
      <c r="R24" s="20">
        <f t="shared" si="17"/>
        <v>11</v>
      </c>
      <c r="S24" s="20">
        <f t="shared" si="17"/>
        <v>12</v>
      </c>
      <c r="T24" s="20">
        <f t="shared" si="17"/>
        <v>13</v>
      </c>
      <c r="U24" s="20">
        <f t="shared" si="17"/>
        <v>14</v>
      </c>
      <c r="V24" s="20">
        <f t="shared" si="17"/>
        <v>15</v>
      </c>
    </row>
    <row r="25" spans="4:22" s="1" customFormat="1" x14ac:dyDescent="0.4">
      <c r="D25" s="1" t="s">
        <v>14</v>
      </c>
      <c r="E25" s="1" t="s">
        <v>33</v>
      </c>
      <c r="F25" s="22">
        <f>(1+F13)^(1/Constant.QuartersInYear)-1</f>
        <v>7.4170717777328754E-3</v>
      </c>
      <c r="G25" s="21"/>
      <c r="H25" s="23">
        <f>IF(H24=1,$F$12, G25 * ( 1 + $F25) )</f>
        <v>100</v>
      </c>
      <c r="I25" s="23">
        <f t="shared" ref="I25:V25" si="18">IF(I24=1,$F$12, H25 * ( 1 + $F25) )</f>
        <v>100.74170717777329</v>
      </c>
      <c r="J25" s="23">
        <f t="shared" si="18"/>
        <v>101.48891565092218</v>
      </c>
      <c r="K25" s="23">
        <f t="shared" si="18"/>
        <v>102.24166622294935</v>
      </c>
      <c r="L25" s="23">
        <f t="shared" si="18"/>
        <v>102.99999999999997</v>
      </c>
      <c r="M25" s="23">
        <f t="shared" si="18"/>
        <v>103.76395839310646</v>
      </c>
      <c r="N25" s="23">
        <f t="shared" si="18"/>
        <v>104.53358312044982</v>
      </c>
      <c r="O25" s="23">
        <f t="shared" si="18"/>
        <v>105.3089162096378</v>
      </c>
      <c r="P25" s="23">
        <f t="shared" si="18"/>
        <v>106.08999999999995</v>
      </c>
      <c r="Q25" s="23">
        <f t="shared" si="18"/>
        <v>106.87687714489962</v>
      </c>
      <c r="R25" s="23">
        <f t="shared" si="18"/>
        <v>107.66959061406328</v>
      </c>
      <c r="S25" s="23">
        <f t="shared" si="18"/>
        <v>108.4681836959269</v>
      </c>
      <c r="T25" s="23">
        <f t="shared" si="18"/>
        <v>109.2726999999999</v>
      </c>
      <c r="U25" s="23">
        <f t="shared" si="18"/>
        <v>110.08318345924657</v>
      </c>
      <c r="V25" s="23">
        <f t="shared" si="18"/>
        <v>110.89967833248514</v>
      </c>
    </row>
    <row r="26" spans="4:22" s="1" customFormat="1" x14ac:dyDescent="0.4">
      <c r="D26" s="1" t="s">
        <v>30</v>
      </c>
      <c r="E26" s="1" t="s">
        <v>34</v>
      </c>
      <c r="F26" s="1">
        <f>F14</f>
        <v>20</v>
      </c>
      <c r="H26" s="23">
        <f>H25*$F$14</f>
        <v>2000</v>
      </c>
      <c r="I26" s="23">
        <f t="shared" ref="I26:V26" si="19">I25*$F$14</f>
        <v>2014.8341435554657</v>
      </c>
      <c r="J26" s="23">
        <f t="shared" si="19"/>
        <v>2029.7783130184437</v>
      </c>
      <c r="K26" s="23">
        <f t="shared" si="19"/>
        <v>2044.8333244589869</v>
      </c>
      <c r="L26" s="23">
        <f t="shared" si="19"/>
        <v>2059.9999999999995</v>
      </c>
      <c r="M26" s="23">
        <f t="shared" si="19"/>
        <v>2075.2791678621293</v>
      </c>
      <c r="N26" s="23">
        <f t="shared" si="19"/>
        <v>2090.6716624089963</v>
      </c>
      <c r="O26" s="23">
        <f t="shared" si="19"/>
        <v>2106.178324192756</v>
      </c>
      <c r="P26" s="23">
        <f t="shared" si="19"/>
        <v>2121.7999999999988</v>
      </c>
      <c r="Q26" s="23">
        <f t="shared" si="19"/>
        <v>2137.5375428979924</v>
      </c>
      <c r="R26" s="23">
        <f t="shared" si="19"/>
        <v>2153.3918122812656</v>
      </c>
      <c r="S26" s="23">
        <f t="shared" si="19"/>
        <v>2169.3636739185381</v>
      </c>
      <c r="T26" s="23">
        <f t="shared" si="19"/>
        <v>2185.4539999999979</v>
      </c>
      <c r="U26" s="23">
        <f t="shared" si="19"/>
        <v>2201.6636691849312</v>
      </c>
      <c r="V26" s="23">
        <f t="shared" si="19"/>
        <v>2217.9935666497026</v>
      </c>
    </row>
    <row r="27" spans="4:22" s="1" customFormat="1" x14ac:dyDescent="0.4">
      <c r="D27" s="1" t="s">
        <v>32</v>
      </c>
      <c r="E27" s="1" t="s">
        <v>34</v>
      </c>
      <c r="H27" s="23">
        <f>H26*$F$15</f>
        <v>200</v>
      </c>
      <c r="I27" s="23">
        <f t="shared" ref="I27:V27" si="20">I26*$F$15</f>
        <v>201.48341435554659</v>
      </c>
      <c r="J27" s="23">
        <f t="shared" si="20"/>
        <v>202.97783130184439</v>
      </c>
      <c r="K27" s="23">
        <f t="shared" si="20"/>
        <v>204.4833324458987</v>
      </c>
      <c r="L27" s="23">
        <f t="shared" si="20"/>
        <v>205.99999999999997</v>
      </c>
      <c r="M27" s="23">
        <f t="shared" si="20"/>
        <v>207.52791678621293</v>
      </c>
      <c r="N27" s="23">
        <f t="shared" si="20"/>
        <v>209.06716624089964</v>
      </c>
      <c r="O27" s="23">
        <f t="shared" si="20"/>
        <v>210.6178324192756</v>
      </c>
      <c r="P27" s="23">
        <f t="shared" si="20"/>
        <v>212.17999999999989</v>
      </c>
      <c r="Q27" s="23">
        <f t="shared" si="20"/>
        <v>213.75375428979925</v>
      </c>
      <c r="R27" s="23">
        <f t="shared" si="20"/>
        <v>215.33918122812656</v>
      </c>
      <c r="S27" s="23">
        <f t="shared" si="20"/>
        <v>216.93636739185382</v>
      </c>
      <c r="T27" s="23">
        <f t="shared" si="20"/>
        <v>218.5453999999998</v>
      </c>
      <c r="U27" s="23">
        <f t="shared" si="20"/>
        <v>220.16636691849314</v>
      </c>
      <c r="V27" s="23">
        <f t="shared" si="20"/>
        <v>221.79935666497028</v>
      </c>
    </row>
    <row r="28" spans="4:22" s="1" customFormat="1" x14ac:dyDescent="0.4">
      <c r="D28" s="1" t="s">
        <v>31</v>
      </c>
      <c r="E28" s="13" t="s">
        <v>34</v>
      </c>
      <c r="H28" s="23">
        <f>-$F$16*H27</f>
        <v>-60</v>
      </c>
      <c r="I28" s="23">
        <f t="shared" ref="I28:V28" si="21">-$F$16*I27</f>
        <v>-60.445024306663974</v>
      </c>
      <c r="J28" s="23">
        <f t="shared" si="21"/>
        <v>-60.893349390553311</v>
      </c>
      <c r="K28" s="23">
        <f t="shared" si="21"/>
        <v>-61.344999733769605</v>
      </c>
      <c r="L28" s="23">
        <f t="shared" si="21"/>
        <v>-61.79999999999999</v>
      </c>
      <c r="M28" s="23">
        <f t="shared" si="21"/>
        <v>-62.258375035863878</v>
      </c>
      <c r="N28" s="23">
        <f t="shared" si="21"/>
        <v>-62.720149872269886</v>
      </c>
      <c r="O28" s="23">
        <f t="shared" si="21"/>
        <v>-63.185349725782679</v>
      </c>
      <c r="P28" s="23">
        <f t="shared" si="21"/>
        <v>-63.653999999999968</v>
      </c>
      <c r="Q28" s="23">
        <f t="shared" si="21"/>
        <v>-64.126126286939765</v>
      </c>
      <c r="R28" s="23">
        <f t="shared" si="21"/>
        <v>-64.601754368437966</v>
      </c>
      <c r="S28" s="23">
        <f t="shared" si="21"/>
        <v>-65.080910217556138</v>
      </c>
      <c r="T28" s="23">
        <f t="shared" si="21"/>
        <v>-65.563619999999943</v>
      </c>
      <c r="U28" s="23">
        <f t="shared" si="21"/>
        <v>-66.049910075547942</v>
      </c>
      <c r="V28" s="23">
        <f t="shared" si="21"/>
        <v>-66.539806999491077</v>
      </c>
    </row>
    <row r="29" spans="4:22" s="1" customFormat="1" x14ac:dyDescent="0.4">
      <c r="D29" s="1" t="s">
        <v>48</v>
      </c>
      <c r="E29" s="13" t="s">
        <v>34</v>
      </c>
      <c r="H29" s="23">
        <f>H40</f>
        <v>0</v>
      </c>
      <c r="I29" s="23">
        <f t="shared" ref="I29:V29" si="22">I40</f>
        <v>0</v>
      </c>
      <c r="J29" s="23">
        <f t="shared" si="22"/>
        <v>0</v>
      </c>
      <c r="K29" s="23">
        <f t="shared" si="22"/>
        <v>0</v>
      </c>
      <c r="L29" s="23">
        <f t="shared" si="22"/>
        <v>0</v>
      </c>
      <c r="M29" s="23">
        <f t="shared" si="22"/>
        <v>0</v>
      </c>
      <c r="N29" s="23">
        <f t="shared" si="22"/>
        <v>0</v>
      </c>
      <c r="O29" s="23">
        <f t="shared" si="22"/>
        <v>0</v>
      </c>
      <c r="P29" s="23">
        <f t="shared" si="22"/>
        <v>0</v>
      </c>
      <c r="Q29" s="23">
        <f t="shared" si="22"/>
        <v>0</v>
      </c>
      <c r="R29" s="23">
        <f t="shared" si="22"/>
        <v>0</v>
      </c>
      <c r="S29" s="23">
        <f t="shared" si="22"/>
        <v>0</v>
      </c>
      <c r="T29" s="23">
        <f t="shared" si="22"/>
        <v>0</v>
      </c>
      <c r="U29" s="23">
        <f t="shared" si="22"/>
        <v>0</v>
      </c>
      <c r="V29" s="23">
        <f t="shared" si="22"/>
        <v>0</v>
      </c>
    </row>
    <row r="30" spans="4:22" s="1" customFormat="1" x14ac:dyDescent="0.4">
      <c r="D30" s="1" t="s">
        <v>37</v>
      </c>
      <c r="E30" s="13" t="s">
        <v>34</v>
      </c>
      <c r="H30" s="24">
        <f>SUM(H27:H29)</f>
        <v>140</v>
      </c>
      <c r="I30" s="24">
        <f t="shared" ref="I30:V30" si="23">SUM(I27:I29)</f>
        <v>141.0383900488826</v>
      </c>
      <c r="J30" s="24">
        <f t="shared" si="23"/>
        <v>142.08448191129108</v>
      </c>
      <c r="K30" s="24">
        <f t="shared" si="23"/>
        <v>143.13833271212908</v>
      </c>
      <c r="L30" s="24">
        <f t="shared" si="23"/>
        <v>144.19999999999999</v>
      </c>
      <c r="M30" s="24">
        <f t="shared" si="23"/>
        <v>145.26954175034905</v>
      </c>
      <c r="N30" s="24">
        <f t="shared" si="23"/>
        <v>146.34701636862974</v>
      </c>
      <c r="O30" s="24">
        <f t="shared" si="23"/>
        <v>147.43248269349291</v>
      </c>
      <c r="P30" s="24">
        <f t="shared" si="23"/>
        <v>148.52599999999993</v>
      </c>
      <c r="Q30" s="24">
        <f t="shared" si="23"/>
        <v>149.62762800285947</v>
      </c>
      <c r="R30" s="24">
        <f t="shared" si="23"/>
        <v>150.73742685968858</v>
      </c>
      <c r="S30" s="24">
        <f t="shared" si="23"/>
        <v>151.85545717429767</v>
      </c>
      <c r="T30" s="24">
        <f t="shared" si="23"/>
        <v>152.98177999999984</v>
      </c>
      <c r="U30" s="24">
        <f t="shared" si="23"/>
        <v>154.11645684294518</v>
      </c>
      <c r="V30" s="24">
        <f t="shared" si="23"/>
        <v>155.2595496654792</v>
      </c>
    </row>
    <row r="31" spans="4:22" s="1" customFormat="1" x14ac:dyDescent="0.4">
      <c r="E31" s="13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</row>
    <row r="32" spans="4:22" s="1" customFormat="1" x14ac:dyDescent="0.4">
      <c r="D32" s="1" t="s">
        <v>39</v>
      </c>
      <c r="E32" s="13"/>
      <c r="F32" s="22">
        <f>(1+F17)^(1/Constant.QuartersInYear)-1</f>
        <v>2.8737344722080227E-2</v>
      </c>
      <c r="H32" s="25">
        <f>1+$F$32</f>
        <v>1.0287373447220802</v>
      </c>
      <c r="I32" s="25">
        <f t="shared" ref="I32:V32" si="24">1+$F$32</f>
        <v>1.0287373447220802</v>
      </c>
      <c r="J32" s="25">
        <f t="shared" si="24"/>
        <v>1.0287373447220802</v>
      </c>
      <c r="K32" s="25">
        <f t="shared" si="24"/>
        <v>1.0287373447220802</v>
      </c>
      <c r="L32" s="25">
        <f t="shared" si="24"/>
        <v>1.0287373447220802</v>
      </c>
      <c r="M32" s="25">
        <f t="shared" si="24"/>
        <v>1.0287373447220802</v>
      </c>
      <c r="N32" s="25">
        <f t="shared" si="24"/>
        <v>1.0287373447220802</v>
      </c>
      <c r="O32" s="25">
        <f t="shared" si="24"/>
        <v>1.0287373447220802</v>
      </c>
      <c r="P32" s="25">
        <f t="shared" si="24"/>
        <v>1.0287373447220802</v>
      </c>
      <c r="Q32" s="25">
        <f t="shared" si="24"/>
        <v>1.0287373447220802</v>
      </c>
      <c r="R32" s="25">
        <f t="shared" si="24"/>
        <v>1.0287373447220802</v>
      </c>
      <c r="S32" s="25">
        <f t="shared" si="24"/>
        <v>1.0287373447220802</v>
      </c>
      <c r="T32" s="25">
        <f t="shared" si="24"/>
        <v>1.0287373447220802</v>
      </c>
      <c r="U32" s="25">
        <f t="shared" si="24"/>
        <v>1.0287373447220802</v>
      </c>
      <c r="V32" s="25">
        <f t="shared" si="24"/>
        <v>1.0287373447220802</v>
      </c>
    </row>
    <row r="33" spans="3:23" x14ac:dyDescent="0.4"/>
    <row r="34" spans="3:23" s="1" customFormat="1" x14ac:dyDescent="0.4">
      <c r="D34" s="1" t="s">
        <v>40</v>
      </c>
      <c r="E34" s="13" t="s">
        <v>34</v>
      </c>
      <c r="F34" s="27">
        <f>-F18</f>
        <v>-900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</row>
    <row r="35" spans="3:23" s="1" customFormat="1" x14ac:dyDescent="0.4">
      <c r="D35" s="1" t="s">
        <v>38</v>
      </c>
      <c r="E35" s="13" t="s">
        <v>34</v>
      </c>
      <c r="F35" s="27">
        <f>H35</f>
        <v>1770.209642243668</v>
      </c>
      <c r="H35" s="23">
        <f t="shared" ref="H35:V35" si="25">(I35+H30) / H32</f>
        <v>1770.209642243668</v>
      </c>
      <c r="I35" s="23">
        <f t="shared" si="25"/>
        <v>1681.0807669631745</v>
      </c>
      <c r="J35" s="23">
        <f t="shared" si="25"/>
        <v>1588.3521744201717</v>
      </c>
      <c r="K35" s="23">
        <f t="shared" si="25"/>
        <v>1491.9127164852587</v>
      </c>
      <c r="L35" s="23">
        <f t="shared" si="25"/>
        <v>1391.6479938020216</v>
      </c>
      <c r="M35" s="23">
        <f t="shared" si="25"/>
        <v>1287.4402619317016</v>
      </c>
      <c r="N35" s="23">
        <f t="shared" si="25"/>
        <v>1179.1683347975693</v>
      </c>
      <c r="O35" s="23">
        <f t="shared" si="25"/>
        <v>1066.7074853513786</v>
      </c>
      <c r="P35" s="23">
        <f t="shared" si="25"/>
        <v>949.92934338205157</v>
      </c>
      <c r="Q35" s="23">
        <f t="shared" si="25"/>
        <v>828.70179038444098</v>
      </c>
      <c r="R35" s="23">
        <f t="shared" si="25"/>
        <v>702.88885140366426</v>
      </c>
      <c r="S35" s="23">
        <f t="shared" si="25"/>
        <v>572.35058376806978</v>
      </c>
      <c r="T35" s="23">
        <f t="shared" si="25"/>
        <v>436.94296262139898</v>
      </c>
      <c r="U35" s="23">
        <f t="shared" si="25"/>
        <v>296.51776316213727</v>
      </c>
      <c r="V35" s="23">
        <f t="shared" si="25"/>
        <v>150.92243949540253</v>
      </c>
      <c r="W35" s="21"/>
    </row>
    <row r="36" spans="3:23" s="1" customFormat="1" x14ac:dyDescent="0.4">
      <c r="D36" s="1" t="s">
        <v>36</v>
      </c>
      <c r="E36" s="13" t="s">
        <v>34</v>
      </c>
      <c r="F36" s="28">
        <f>SUM(F34:F35)</f>
        <v>870.20964224366799</v>
      </c>
    </row>
    <row r="37" spans="3:23" s="1" customFormat="1" x14ac:dyDescent="0.4"/>
    <row r="38" spans="3:23" s="1" customFormat="1" x14ac:dyDescent="0.4">
      <c r="D38" s="10" t="s">
        <v>45</v>
      </c>
    </row>
    <row r="39" spans="3:23" s="1" customFormat="1" x14ac:dyDescent="0.4">
      <c r="D39" s="1" t="s">
        <v>46</v>
      </c>
      <c r="H39" s="1">
        <f ca="1">RANDBETWEEN(0,30)</f>
        <v>7</v>
      </c>
      <c r="I39" s="1">
        <f t="shared" ref="I39:V39" ca="1" si="26">RANDBETWEEN(0,30)</f>
        <v>30</v>
      </c>
      <c r="J39" s="1">
        <f t="shared" ca="1" si="26"/>
        <v>8</v>
      </c>
      <c r="K39" s="1">
        <f t="shared" ca="1" si="26"/>
        <v>2</v>
      </c>
      <c r="L39" s="1">
        <f t="shared" ca="1" si="26"/>
        <v>8</v>
      </c>
      <c r="M39" s="1">
        <f t="shared" ca="1" si="26"/>
        <v>22</v>
      </c>
      <c r="N39" s="1">
        <f t="shared" ca="1" si="26"/>
        <v>10</v>
      </c>
      <c r="O39" s="1">
        <f t="shared" ca="1" si="26"/>
        <v>12</v>
      </c>
      <c r="P39" s="1">
        <f t="shared" ca="1" si="26"/>
        <v>8</v>
      </c>
      <c r="Q39" s="1">
        <f t="shared" ca="1" si="26"/>
        <v>22</v>
      </c>
      <c r="R39" s="1">
        <f t="shared" ca="1" si="26"/>
        <v>9</v>
      </c>
      <c r="S39" s="1">
        <f t="shared" ca="1" si="26"/>
        <v>11</v>
      </c>
      <c r="T39" s="1">
        <f t="shared" ca="1" si="26"/>
        <v>8</v>
      </c>
      <c r="U39" s="1">
        <f t="shared" ca="1" si="26"/>
        <v>3</v>
      </c>
      <c r="V39" s="1">
        <f t="shared" ca="1" si="26"/>
        <v>3</v>
      </c>
    </row>
    <row r="40" spans="3:23" s="1" customFormat="1" x14ac:dyDescent="0.4">
      <c r="D40" s="1" t="s">
        <v>47</v>
      </c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</row>
    <row r="41" spans="3:23" s="1" customFormat="1" x14ac:dyDescent="0.4"/>
    <row r="42" spans="3:23" s="1" customFormat="1" ht="15.75" x14ac:dyDescent="0.5">
      <c r="D42" s="8" t="s">
        <v>41</v>
      </c>
      <c r="E42" s="8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</row>
    <row r="43" spans="3:23" s="1" customFormat="1" x14ac:dyDescent="0.4"/>
    <row r="44" spans="3:23" s="1" customFormat="1" x14ac:dyDescent="0.4">
      <c r="G44" s="14" t="s">
        <v>36</v>
      </c>
      <c r="H44" s="4">
        <f>H23</f>
        <v>43373</v>
      </c>
      <c r="I44" s="4">
        <f t="shared" ref="I44:V44" si="27">I23</f>
        <v>43465</v>
      </c>
      <c r="J44" s="4">
        <f t="shared" si="27"/>
        <v>43555</v>
      </c>
      <c r="K44" s="4">
        <f t="shared" si="27"/>
        <v>43646</v>
      </c>
      <c r="L44" s="4">
        <f t="shared" si="27"/>
        <v>43738</v>
      </c>
      <c r="M44" s="4">
        <f t="shared" si="27"/>
        <v>43830</v>
      </c>
      <c r="N44" s="4">
        <f t="shared" si="27"/>
        <v>43921</v>
      </c>
      <c r="O44" s="4">
        <f t="shared" si="27"/>
        <v>44012</v>
      </c>
      <c r="P44" s="4">
        <f t="shared" si="27"/>
        <v>44104</v>
      </c>
      <c r="Q44" s="4">
        <f t="shared" si="27"/>
        <v>44196</v>
      </c>
      <c r="R44" s="4">
        <f t="shared" si="27"/>
        <v>44286</v>
      </c>
      <c r="S44" s="4">
        <f t="shared" si="27"/>
        <v>44377</v>
      </c>
      <c r="T44" s="4">
        <f t="shared" si="27"/>
        <v>44469</v>
      </c>
      <c r="U44" s="4">
        <f t="shared" si="27"/>
        <v>44561</v>
      </c>
      <c r="V44" s="4">
        <f t="shared" si="27"/>
        <v>44651</v>
      </c>
    </row>
    <row r="45" spans="3:23" s="1" customFormat="1" x14ac:dyDescent="0.4">
      <c r="D45" s="31" t="str">
        <f>E11</f>
        <v>Base</v>
      </c>
      <c r="E45" s="31"/>
      <c r="F45" s="31"/>
      <c r="G45" s="32">
        <f>IF($D45="Spare",0,F36)</f>
        <v>870.20964224366799</v>
      </c>
      <c r="H45" s="32">
        <f>IF($D45="Spare",0,H30)</f>
        <v>140</v>
      </c>
      <c r="I45" s="32">
        <f t="shared" ref="I45:V45" si="28">IF($D45="Spare",0,I30)</f>
        <v>141.0383900488826</v>
      </c>
      <c r="J45" s="32">
        <f t="shared" si="28"/>
        <v>142.08448191129108</v>
      </c>
      <c r="K45" s="32">
        <f t="shared" si="28"/>
        <v>143.13833271212908</v>
      </c>
      <c r="L45" s="32">
        <f t="shared" si="28"/>
        <v>144.19999999999999</v>
      </c>
      <c r="M45" s="32">
        <f t="shared" si="28"/>
        <v>145.26954175034905</v>
      </c>
      <c r="N45" s="32">
        <f t="shared" si="28"/>
        <v>146.34701636862974</v>
      </c>
      <c r="O45" s="32">
        <f t="shared" si="28"/>
        <v>147.43248269349291</v>
      </c>
      <c r="P45" s="32">
        <f t="shared" si="28"/>
        <v>148.52599999999993</v>
      </c>
      <c r="Q45" s="32">
        <f t="shared" si="28"/>
        <v>149.62762800285947</v>
      </c>
      <c r="R45" s="32">
        <f t="shared" si="28"/>
        <v>150.73742685968858</v>
      </c>
      <c r="S45" s="32">
        <f t="shared" si="28"/>
        <v>151.85545717429767</v>
      </c>
      <c r="T45" s="32">
        <f t="shared" si="28"/>
        <v>152.98177999999984</v>
      </c>
      <c r="U45" s="32">
        <f t="shared" si="28"/>
        <v>154.11645684294518</v>
      </c>
      <c r="V45" s="32">
        <f t="shared" si="28"/>
        <v>155.2595496654792</v>
      </c>
    </row>
    <row r="46" spans="3:23" s="1" customFormat="1" x14ac:dyDescent="0.4">
      <c r="C46" s="29">
        <v>1</v>
      </c>
      <c r="D46" s="1" t="str">
        <f t="dataTable" ref="D46:V60" dt2D="0" dtr="0" r1="E10"/>
        <v>Base</v>
      </c>
      <c r="E46" s="30">
        <v>0</v>
      </c>
      <c r="F46" s="30">
        <v>0</v>
      </c>
      <c r="G46" s="23">
        <v>870.20964224366799</v>
      </c>
      <c r="H46" s="23">
        <v>140</v>
      </c>
      <c r="I46" s="23">
        <v>141.0383900488826</v>
      </c>
      <c r="J46" s="23">
        <v>142.08448191129108</v>
      </c>
      <c r="K46" s="23">
        <v>143.13833271212908</v>
      </c>
      <c r="L46" s="23">
        <v>144.19999999999999</v>
      </c>
      <c r="M46" s="23">
        <v>145.26954175034905</v>
      </c>
      <c r="N46" s="23">
        <v>146.34701636862974</v>
      </c>
      <c r="O46" s="23">
        <v>147.43248269349291</v>
      </c>
      <c r="P46" s="23">
        <v>148.52599999999993</v>
      </c>
      <c r="Q46" s="23">
        <v>149.62762800285947</v>
      </c>
      <c r="R46" s="23">
        <v>150.73742685968858</v>
      </c>
      <c r="S46" s="23">
        <v>151.85545717429767</v>
      </c>
      <c r="T46" s="23">
        <v>152.98177999999984</v>
      </c>
      <c r="U46" s="23">
        <v>154.11645684294518</v>
      </c>
      <c r="V46" s="23">
        <v>155.2595496654792</v>
      </c>
    </row>
    <row r="47" spans="3:23" s="1" customFormat="1" x14ac:dyDescent="0.4">
      <c r="C47" s="29">
        <f>C46+1</f>
        <v>2</v>
      </c>
      <c r="D47" s="33" t="str">
        <v>Investor 1</v>
      </c>
      <c r="E47" s="34">
        <v>0</v>
      </c>
      <c r="F47" s="34">
        <v>0</v>
      </c>
      <c r="G47" s="37">
        <v>1705.314463365502</v>
      </c>
      <c r="H47" s="37">
        <v>210</v>
      </c>
      <c r="I47" s="37">
        <v>211.55758507332388</v>
      </c>
      <c r="J47" s="37">
        <v>213.12672286693657</v>
      </c>
      <c r="K47" s="37">
        <v>214.70749906819361</v>
      </c>
      <c r="L47" s="37">
        <v>216.29999999999995</v>
      </c>
      <c r="M47" s="37">
        <v>217.90431262552357</v>
      </c>
      <c r="N47" s="37">
        <v>219.52052455294461</v>
      </c>
      <c r="O47" s="37">
        <v>221.14872404023939</v>
      </c>
      <c r="P47" s="37">
        <v>222.78899999999987</v>
      </c>
      <c r="Q47" s="37">
        <v>224.44144200428917</v>
      </c>
      <c r="R47" s="37">
        <v>226.1061402895329</v>
      </c>
      <c r="S47" s="37">
        <v>227.78318576144648</v>
      </c>
      <c r="T47" s="37">
        <v>229.47266999999977</v>
      </c>
      <c r="U47" s="37">
        <v>231.1746852644178</v>
      </c>
      <c r="V47" s="37">
        <v>232.88932449821877</v>
      </c>
    </row>
    <row r="48" spans="3:23" s="1" customFormat="1" x14ac:dyDescent="0.4">
      <c r="C48" s="29">
        <f t="shared" ref="C48:C60" si="29">C47+1</f>
        <v>3</v>
      </c>
      <c r="D48" s="1" t="str">
        <v>Investor 2</v>
      </c>
      <c r="E48" s="30">
        <v>0</v>
      </c>
      <c r="F48" s="30">
        <v>0</v>
      </c>
      <c r="G48" s="23">
        <v>2540.419284487336</v>
      </c>
      <c r="H48" s="23">
        <v>280</v>
      </c>
      <c r="I48" s="23">
        <v>282.07678009776521</v>
      </c>
      <c r="J48" s="23">
        <v>284.16896382258216</v>
      </c>
      <c r="K48" s="23">
        <v>286.27666542425817</v>
      </c>
      <c r="L48" s="23">
        <v>288.39999999999998</v>
      </c>
      <c r="M48" s="23">
        <v>290.5390835006981</v>
      </c>
      <c r="N48" s="23">
        <v>292.69403273725948</v>
      </c>
      <c r="O48" s="23">
        <v>294.86496538698583</v>
      </c>
      <c r="P48" s="23">
        <v>297.05199999999985</v>
      </c>
      <c r="Q48" s="23">
        <v>299.25525600571893</v>
      </c>
      <c r="R48" s="23">
        <v>301.47485371937717</v>
      </c>
      <c r="S48" s="23">
        <v>303.71091434859534</v>
      </c>
      <c r="T48" s="23">
        <v>305.96355999999969</v>
      </c>
      <c r="U48" s="23">
        <v>308.23291368589037</v>
      </c>
      <c r="V48" s="23">
        <v>310.5190993309584</v>
      </c>
    </row>
    <row r="49" spans="3:22" s="1" customFormat="1" x14ac:dyDescent="0.4">
      <c r="C49" s="29">
        <f t="shared" si="29"/>
        <v>4</v>
      </c>
      <c r="D49" s="33" t="str">
        <v>Investor 3</v>
      </c>
      <c r="E49" s="34">
        <v>0</v>
      </c>
      <c r="F49" s="34">
        <v>0</v>
      </c>
      <c r="G49" s="37">
        <v>3325.5241056091691</v>
      </c>
      <c r="H49" s="37">
        <v>350</v>
      </c>
      <c r="I49" s="37">
        <v>352.59597512220648</v>
      </c>
      <c r="J49" s="37">
        <v>355.21120477822762</v>
      </c>
      <c r="K49" s="37">
        <v>357.84583178032273</v>
      </c>
      <c r="L49" s="37">
        <v>360.49999999999989</v>
      </c>
      <c r="M49" s="37">
        <v>363.17385437587262</v>
      </c>
      <c r="N49" s="37">
        <v>365.86754092157435</v>
      </c>
      <c r="O49" s="37">
        <v>368.5812067337323</v>
      </c>
      <c r="P49" s="37">
        <v>371.31499999999983</v>
      </c>
      <c r="Q49" s="37">
        <v>374.06907000714864</v>
      </c>
      <c r="R49" s="37">
        <v>376.84356714922149</v>
      </c>
      <c r="S49" s="37">
        <v>379.6386429357442</v>
      </c>
      <c r="T49" s="37">
        <v>382.45444999999961</v>
      </c>
      <c r="U49" s="37">
        <v>385.29114210736293</v>
      </c>
      <c r="V49" s="37">
        <v>388.148874163698</v>
      </c>
    </row>
    <row r="50" spans="3:22" s="1" customFormat="1" x14ac:dyDescent="0.4">
      <c r="C50" s="29">
        <f t="shared" si="29"/>
        <v>5</v>
      </c>
      <c r="D50" s="1" t="str">
        <v>Growth (low)</v>
      </c>
      <c r="E50" s="30">
        <v>0</v>
      </c>
      <c r="F50" s="30">
        <v>0</v>
      </c>
      <c r="G50" s="23">
        <v>841.99640946574368</v>
      </c>
      <c r="H50" s="23">
        <v>140</v>
      </c>
      <c r="I50" s="23">
        <v>140.69481042024856</v>
      </c>
      <c r="J50" s="23">
        <v>141.39306913706912</v>
      </c>
      <c r="K50" s="23">
        <v>142.09479326412168</v>
      </c>
      <c r="L50" s="23">
        <v>142.80000000000007</v>
      </c>
      <c r="M50" s="23">
        <v>143.50870662865356</v>
      </c>
      <c r="N50" s="23">
        <v>144.22093051981057</v>
      </c>
      <c r="O50" s="23">
        <v>144.93668912940416</v>
      </c>
      <c r="P50" s="23">
        <v>145.65600000000009</v>
      </c>
      <c r="Q50" s="23">
        <v>146.37888076122667</v>
      </c>
      <c r="R50" s="23">
        <v>147.10534913020678</v>
      </c>
      <c r="S50" s="23">
        <v>147.83542291199228</v>
      </c>
      <c r="T50" s="23">
        <v>148.56912000000014</v>
      </c>
      <c r="U50" s="23">
        <v>149.30645837645125</v>
      </c>
      <c r="V50" s="23">
        <v>150.04745611281101</v>
      </c>
    </row>
    <row r="51" spans="3:22" s="1" customFormat="1" x14ac:dyDescent="0.4">
      <c r="C51" s="29">
        <f t="shared" si="29"/>
        <v>6</v>
      </c>
      <c r="D51" s="33" t="str">
        <v>Contract (low)</v>
      </c>
      <c r="E51" s="34">
        <v>0</v>
      </c>
      <c r="F51" s="34">
        <v>0</v>
      </c>
      <c r="G51" s="37">
        <v>427.65723168275122</v>
      </c>
      <c r="H51" s="37">
        <v>105</v>
      </c>
      <c r="I51" s="37">
        <v>105.77879253666194</v>
      </c>
      <c r="J51" s="37">
        <v>106.56336143346832</v>
      </c>
      <c r="K51" s="37">
        <v>107.35374953409682</v>
      </c>
      <c r="L51" s="37">
        <v>108.14999999999998</v>
      </c>
      <c r="M51" s="37">
        <v>108.95215631276182</v>
      </c>
      <c r="N51" s="37">
        <v>109.76026227647232</v>
      </c>
      <c r="O51" s="37">
        <v>110.57436202011969</v>
      </c>
      <c r="P51" s="37">
        <v>111.39449999999997</v>
      </c>
      <c r="Q51" s="37">
        <v>112.22072100214461</v>
      </c>
      <c r="R51" s="37">
        <v>113.05307014476645</v>
      </c>
      <c r="S51" s="37">
        <v>113.89159288072324</v>
      </c>
      <c r="T51" s="37">
        <v>114.73633499999991</v>
      </c>
      <c r="U51" s="37">
        <v>115.58734263220892</v>
      </c>
      <c r="V51" s="37">
        <v>116.4446622491094</v>
      </c>
    </row>
    <row r="52" spans="3:22" s="1" customFormat="1" x14ac:dyDescent="0.4">
      <c r="C52" s="29">
        <f t="shared" si="29"/>
        <v>7</v>
      </c>
      <c r="D52" s="1" t="str">
        <v>Margin (low)</v>
      </c>
      <c r="E52" s="30">
        <v>0</v>
      </c>
      <c r="F52" s="30">
        <v>0</v>
      </c>
      <c r="G52" s="23">
        <v>-14.895178878166007</v>
      </c>
      <c r="H52" s="23">
        <v>70</v>
      </c>
      <c r="I52" s="23">
        <v>70.519195024441302</v>
      </c>
      <c r="J52" s="23">
        <v>71.042240955645539</v>
      </c>
      <c r="K52" s="23">
        <v>71.569166356064542</v>
      </c>
      <c r="L52" s="23">
        <v>72.099999999999994</v>
      </c>
      <c r="M52" s="23">
        <v>72.634770875174524</v>
      </c>
      <c r="N52" s="23">
        <v>73.173508184314869</v>
      </c>
      <c r="O52" s="23">
        <v>73.716241346746457</v>
      </c>
      <c r="P52" s="23">
        <v>74.262999999999963</v>
      </c>
      <c r="Q52" s="23">
        <v>74.813814001429733</v>
      </c>
      <c r="R52" s="23">
        <v>75.368713429844291</v>
      </c>
      <c r="S52" s="23">
        <v>75.927728587148835</v>
      </c>
      <c r="T52" s="23">
        <v>76.490889999999922</v>
      </c>
      <c r="U52" s="23">
        <v>77.058228421472592</v>
      </c>
      <c r="V52" s="23">
        <v>77.629774832739599</v>
      </c>
    </row>
    <row r="53" spans="3:22" s="1" customFormat="1" x14ac:dyDescent="0.4">
      <c r="C53" s="29">
        <f t="shared" si="29"/>
        <v>8</v>
      </c>
      <c r="D53" s="33" t="str">
        <v>Margin (high)</v>
      </c>
      <c r="E53" s="34">
        <v>0</v>
      </c>
      <c r="F53" s="34">
        <v>0</v>
      </c>
      <c r="G53" s="37">
        <v>1755.314463365502</v>
      </c>
      <c r="H53" s="37">
        <v>210</v>
      </c>
      <c r="I53" s="37">
        <v>211.55758507332388</v>
      </c>
      <c r="J53" s="37">
        <v>213.12672286693657</v>
      </c>
      <c r="K53" s="37">
        <v>214.70749906819361</v>
      </c>
      <c r="L53" s="37">
        <v>216.29999999999995</v>
      </c>
      <c r="M53" s="37">
        <v>217.90431262552357</v>
      </c>
      <c r="N53" s="37">
        <v>219.52052455294461</v>
      </c>
      <c r="O53" s="37">
        <v>221.14872404023939</v>
      </c>
      <c r="P53" s="37">
        <v>222.78899999999987</v>
      </c>
      <c r="Q53" s="37">
        <v>224.44144200428917</v>
      </c>
      <c r="R53" s="37">
        <v>226.1061402895329</v>
      </c>
      <c r="S53" s="37">
        <v>227.78318576144648</v>
      </c>
      <c r="T53" s="37">
        <v>229.47266999999977</v>
      </c>
      <c r="U53" s="37">
        <v>231.1746852644178</v>
      </c>
      <c r="V53" s="37">
        <v>232.88932449821877</v>
      </c>
    </row>
    <row r="54" spans="3:22" s="1" customFormat="1" x14ac:dyDescent="0.4">
      <c r="C54" s="29">
        <f t="shared" si="29"/>
        <v>9</v>
      </c>
      <c r="D54" s="1" t="str">
        <v>Tax structure</v>
      </c>
      <c r="E54" s="30">
        <v>0</v>
      </c>
      <c r="F54" s="30">
        <v>0</v>
      </c>
      <c r="G54" s="23">
        <v>1325.4064073920399</v>
      </c>
      <c r="H54" s="23">
        <v>176</v>
      </c>
      <c r="I54" s="23">
        <v>177.30540463288099</v>
      </c>
      <c r="J54" s="23">
        <v>178.62049154562305</v>
      </c>
      <c r="K54" s="23">
        <v>179.94533255239085</v>
      </c>
      <c r="L54" s="23">
        <v>181.27999999999997</v>
      </c>
      <c r="M54" s="23">
        <v>182.62456677186736</v>
      </c>
      <c r="N54" s="23">
        <v>183.97910629199168</v>
      </c>
      <c r="O54" s="23">
        <v>185.34369252896252</v>
      </c>
      <c r="P54" s="23">
        <v>186.71839999999992</v>
      </c>
      <c r="Q54" s="23">
        <v>188.10330377502333</v>
      </c>
      <c r="R54" s="23">
        <v>189.49847948075137</v>
      </c>
      <c r="S54" s="23">
        <v>190.90400330483135</v>
      </c>
      <c r="T54" s="23">
        <v>192.31995199999983</v>
      </c>
      <c r="U54" s="23">
        <v>193.74640288827396</v>
      </c>
      <c r="V54" s="23">
        <v>195.18343386517384</v>
      </c>
    </row>
    <row r="55" spans="3:22" s="1" customFormat="1" x14ac:dyDescent="0.4">
      <c r="C55" s="29">
        <f t="shared" si="29"/>
        <v>10</v>
      </c>
      <c r="D55" s="33" t="str">
        <v>Growth hi</v>
      </c>
      <c r="E55" s="34">
        <v>0</v>
      </c>
      <c r="F55" s="34">
        <v>0</v>
      </c>
      <c r="G55" s="37">
        <v>927.76020100464234</v>
      </c>
      <c r="H55" s="37">
        <v>140</v>
      </c>
      <c r="I55" s="37">
        <v>141.71811282006553</v>
      </c>
      <c r="J55" s="37">
        <v>143.4573107234344</v>
      </c>
      <c r="K55" s="37">
        <v>145.21785247119192</v>
      </c>
      <c r="L55" s="37">
        <v>147.00000000000006</v>
      </c>
      <c r="M55" s="37">
        <v>148.80401846106884</v>
      </c>
      <c r="N55" s="37">
        <v>150.63017625960617</v>
      </c>
      <c r="O55" s="37">
        <v>152.47874509475156</v>
      </c>
      <c r="P55" s="37">
        <v>154.35000000000008</v>
      </c>
      <c r="Q55" s="37">
        <v>156.24421938412229</v>
      </c>
      <c r="R55" s="37">
        <v>158.16168507258652</v>
      </c>
      <c r="S55" s="37">
        <v>160.10268234948919</v>
      </c>
      <c r="T55" s="37">
        <v>162.06750000000017</v>
      </c>
      <c r="U55" s="37">
        <v>164.05643035332847</v>
      </c>
      <c r="V55" s="37">
        <v>166.06976932621586</v>
      </c>
    </row>
    <row r="56" spans="3:22" s="1" customFormat="1" x14ac:dyDescent="0.4">
      <c r="C56" s="29">
        <f t="shared" si="29"/>
        <v>11</v>
      </c>
      <c r="D56" s="1" t="str">
        <v>Growth low</v>
      </c>
      <c r="E56" s="30">
        <v>0</v>
      </c>
      <c r="F56" s="30">
        <v>0</v>
      </c>
      <c r="G56" s="23">
        <v>814.15348141130562</v>
      </c>
      <c r="H56" s="23">
        <v>140</v>
      </c>
      <c r="I56" s="23">
        <v>140.34869510400497</v>
      </c>
      <c r="J56" s="23">
        <v>140.69825869569246</v>
      </c>
      <c r="K56" s="23">
        <v>141.04869293818683</v>
      </c>
      <c r="L56" s="23">
        <v>141.4</v>
      </c>
      <c r="M56" s="23">
        <v>141.75218205504501</v>
      </c>
      <c r="N56" s="23">
        <v>142.10524128264939</v>
      </c>
      <c r="O56" s="23">
        <v>142.45917986756868</v>
      </c>
      <c r="P56" s="23">
        <v>142.81399999999999</v>
      </c>
      <c r="Q56" s="23">
        <v>143.16970387559542</v>
      </c>
      <c r="R56" s="23">
        <v>143.52629369547586</v>
      </c>
      <c r="S56" s="23">
        <v>143.88377166624437</v>
      </c>
      <c r="T56" s="23">
        <v>144.24213999999998</v>
      </c>
      <c r="U56" s="23">
        <v>144.60140091435139</v>
      </c>
      <c r="V56" s="23">
        <v>144.96155663243061</v>
      </c>
    </row>
    <row r="57" spans="3:22" s="1" customFormat="1" x14ac:dyDescent="0.4">
      <c r="C57" s="29">
        <f t="shared" si="29"/>
        <v>12</v>
      </c>
      <c r="D57" s="33" t="str">
        <v>Spare</v>
      </c>
      <c r="E57" s="34">
        <v>0</v>
      </c>
      <c r="F57" s="34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</row>
    <row r="58" spans="3:22" s="1" customFormat="1" x14ac:dyDescent="0.4">
      <c r="C58" s="29">
        <f t="shared" si="29"/>
        <v>13</v>
      </c>
      <c r="D58" s="1" t="str">
        <v>Spare</v>
      </c>
      <c r="E58" s="30">
        <v>0</v>
      </c>
      <c r="F58" s="30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</row>
    <row r="59" spans="3:22" s="1" customFormat="1" x14ac:dyDescent="0.4">
      <c r="C59" s="29">
        <f t="shared" si="29"/>
        <v>14</v>
      </c>
      <c r="D59" s="33" t="str">
        <v>Spare</v>
      </c>
      <c r="E59" s="34">
        <v>0</v>
      </c>
      <c r="F59" s="34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</row>
    <row r="60" spans="3:22" s="1" customFormat="1" x14ac:dyDescent="0.4">
      <c r="C60" s="29">
        <f t="shared" si="29"/>
        <v>15</v>
      </c>
      <c r="D60" s="1" t="str">
        <v>Spare</v>
      </c>
      <c r="E60" s="30">
        <v>0</v>
      </c>
      <c r="F60" s="30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</row>
    <row r="61" spans="3:22" s="1" customFormat="1" x14ac:dyDescent="0.4"/>
    <row r="62" spans="3:22" s="1" customFormat="1" ht="15.75" x14ac:dyDescent="0.5">
      <c r="D62" s="8" t="s">
        <v>42</v>
      </c>
      <c r="E62" s="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</row>
    <row r="63" spans="3:22" s="1" customFormat="1" x14ac:dyDescent="0.4">
      <c r="D63" s="10" t="s">
        <v>43</v>
      </c>
    </row>
    <row r="64" spans="3:22" s="1" customFormat="1" x14ac:dyDescent="0.4">
      <c r="D64" s="10" t="s">
        <v>44</v>
      </c>
    </row>
    <row r="65" spans="3:22" s="1" customFormat="1" x14ac:dyDescent="0.4"/>
    <row r="66" spans="3:22" s="1" customFormat="1" x14ac:dyDescent="0.4"/>
    <row r="67" spans="3:22" s="1" customFormat="1" x14ac:dyDescent="0.4"/>
    <row r="68" spans="3:22" s="1" customFormat="1" x14ac:dyDescent="0.4"/>
    <row r="69" spans="3:22" s="1" customFormat="1" x14ac:dyDescent="0.4">
      <c r="G69" s="14" t="s">
        <v>36</v>
      </c>
      <c r="H69" s="4">
        <f>H44</f>
        <v>43373</v>
      </c>
      <c r="I69" s="4">
        <f t="shared" ref="I69:V69" si="30">I44</f>
        <v>43465</v>
      </c>
      <c r="J69" s="4">
        <f t="shared" si="30"/>
        <v>43555</v>
      </c>
      <c r="K69" s="4">
        <f t="shared" si="30"/>
        <v>43646</v>
      </c>
      <c r="L69" s="4">
        <f t="shared" si="30"/>
        <v>43738</v>
      </c>
      <c r="M69" s="4">
        <f t="shared" si="30"/>
        <v>43830</v>
      </c>
      <c r="N69" s="4">
        <f t="shared" si="30"/>
        <v>43921</v>
      </c>
      <c r="O69" s="4">
        <f t="shared" si="30"/>
        <v>44012</v>
      </c>
      <c r="P69" s="4">
        <f t="shared" si="30"/>
        <v>44104</v>
      </c>
      <c r="Q69" s="4">
        <f t="shared" si="30"/>
        <v>44196</v>
      </c>
      <c r="R69" s="4">
        <f t="shared" si="30"/>
        <v>44286</v>
      </c>
      <c r="S69" s="4">
        <f t="shared" si="30"/>
        <v>44377</v>
      </c>
      <c r="T69" s="4">
        <f t="shared" si="30"/>
        <v>44469</v>
      </c>
      <c r="U69" s="4">
        <f t="shared" si="30"/>
        <v>44561</v>
      </c>
      <c r="V69" s="4">
        <f t="shared" si="30"/>
        <v>44651</v>
      </c>
    </row>
    <row r="70" spans="3:22" s="1" customFormat="1" x14ac:dyDescent="0.4">
      <c r="D70" s="31" t="str">
        <f>E11</f>
        <v>Base</v>
      </c>
      <c r="E70" s="31"/>
      <c r="F70" s="31"/>
      <c r="G70" s="32">
        <f>F36</f>
        <v>870.20964224366799</v>
      </c>
      <c r="H70" s="32">
        <f>H30</f>
        <v>140</v>
      </c>
      <c r="I70" s="32">
        <f t="shared" ref="I70:V70" si="31">I30</f>
        <v>141.0383900488826</v>
      </c>
      <c r="J70" s="32">
        <f t="shared" si="31"/>
        <v>142.08448191129108</v>
      </c>
      <c r="K70" s="32">
        <f t="shared" si="31"/>
        <v>143.13833271212908</v>
      </c>
      <c r="L70" s="32">
        <f t="shared" si="31"/>
        <v>144.19999999999999</v>
      </c>
      <c r="M70" s="32">
        <f t="shared" si="31"/>
        <v>145.26954175034905</v>
      </c>
      <c r="N70" s="32">
        <f t="shared" si="31"/>
        <v>146.34701636862974</v>
      </c>
      <c r="O70" s="32">
        <f t="shared" si="31"/>
        <v>147.43248269349291</v>
      </c>
      <c r="P70" s="32">
        <f t="shared" si="31"/>
        <v>148.52599999999993</v>
      </c>
      <c r="Q70" s="32">
        <f t="shared" si="31"/>
        <v>149.62762800285947</v>
      </c>
      <c r="R70" s="32">
        <f t="shared" si="31"/>
        <v>150.73742685968858</v>
      </c>
      <c r="S70" s="32">
        <f t="shared" si="31"/>
        <v>151.85545717429767</v>
      </c>
      <c r="T70" s="32">
        <f t="shared" si="31"/>
        <v>152.98177999999984</v>
      </c>
      <c r="U70" s="32">
        <f t="shared" si="31"/>
        <v>154.11645684294518</v>
      </c>
      <c r="V70" s="32">
        <f t="shared" si="31"/>
        <v>155.2595496654792</v>
      </c>
    </row>
    <row r="71" spans="3:22" s="1" customFormat="1" x14ac:dyDescent="0.4">
      <c r="C71" s="29">
        <v>1</v>
      </c>
      <c r="E71" s="30"/>
      <c r="F71" s="30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</row>
    <row r="72" spans="3:22" s="1" customFormat="1" x14ac:dyDescent="0.4">
      <c r="C72" s="29">
        <f>C71+1</f>
        <v>2</v>
      </c>
      <c r="D72" s="33"/>
      <c r="E72" s="34"/>
      <c r="F72" s="34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</row>
    <row r="73" spans="3:22" s="1" customFormat="1" x14ac:dyDescent="0.4">
      <c r="C73" s="29">
        <f t="shared" ref="C73:C85" si="32">C72+1</f>
        <v>3</v>
      </c>
      <c r="E73" s="30"/>
      <c r="F73" s="30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</row>
    <row r="74" spans="3:22" s="1" customFormat="1" x14ac:dyDescent="0.4">
      <c r="C74" s="29">
        <f t="shared" si="32"/>
        <v>4</v>
      </c>
      <c r="D74" s="33"/>
      <c r="E74" s="34"/>
      <c r="F74" s="34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</row>
    <row r="75" spans="3:22" s="1" customFormat="1" x14ac:dyDescent="0.4">
      <c r="C75" s="29">
        <f t="shared" si="32"/>
        <v>5</v>
      </c>
      <c r="E75" s="30"/>
      <c r="F75" s="30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</row>
    <row r="76" spans="3:22" s="1" customFormat="1" x14ac:dyDescent="0.4">
      <c r="C76" s="29">
        <f t="shared" si="32"/>
        <v>6</v>
      </c>
      <c r="D76" s="33"/>
      <c r="E76" s="34"/>
      <c r="F76" s="34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</row>
    <row r="77" spans="3:22" s="1" customFormat="1" x14ac:dyDescent="0.4">
      <c r="C77" s="29">
        <f t="shared" si="32"/>
        <v>7</v>
      </c>
      <c r="E77" s="30"/>
      <c r="F77" s="30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</row>
    <row r="78" spans="3:22" s="1" customFormat="1" x14ac:dyDescent="0.4">
      <c r="C78" s="29">
        <f t="shared" si="32"/>
        <v>8</v>
      </c>
      <c r="D78" s="33"/>
      <c r="E78" s="34"/>
      <c r="F78" s="34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</row>
    <row r="79" spans="3:22" s="1" customFormat="1" x14ac:dyDescent="0.4">
      <c r="C79" s="29">
        <f t="shared" si="32"/>
        <v>9</v>
      </c>
      <c r="E79" s="30"/>
      <c r="F79" s="30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</row>
    <row r="80" spans="3:22" s="1" customFormat="1" x14ac:dyDescent="0.4">
      <c r="C80" s="29">
        <f t="shared" si="32"/>
        <v>10</v>
      </c>
      <c r="D80" s="33"/>
      <c r="E80" s="34"/>
      <c r="F80" s="34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</row>
    <row r="81" spans="3:22" s="1" customFormat="1" x14ac:dyDescent="0.4">
      <c r="C81" s="29">
        <f t="shared" si="32"/>
        <v>11</v>
      </c>
      <c r="E81" s="30"/>
      <c r="F81" s="30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</row>
    <row r="82" spans="3:22" s="1" customFormat="1" x14ac:dyDescent="0.4">
      <c r="C82" s="29">
        <f t="shared" si="32"/>
        <v>12</v>
      </c>
      <c r="D82" s="33"/>
      <c r="E82" s="34"/>
      <c r="F82" s="34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</row>
    <row r="83" spans="3:22" s="1" customFormat="1" x14ac:dyDescent="0.4">
      <c r="C83" s="29">
        <f t="shared" si="32"/>
        <v>13</v>
      </c>
      <c r="E83" s="30"/>
      <c r="F83" s="30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</row>
    <row r="84" spans="3:22" s="1" customFormat="1" x14ac:dyDescent="0.4">
      <c r="C84" s="29">
        <f t="shared" si="32"/>
        <v>14</v>
      </c>
      <c r="D84" s="33"/>
      <c r="E84" s="34"/>
      <c r="F84" s="34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</row>
    <row r="85" spans="3:22" s="1" customFormat="1" x14ac:dyDescent="0.4">
      <c r="C85" s="29">
        <f t="shared" si="32"/>
        <v>15</v>
      </c>
      <c r="E85" s="30"/>
      <c r="F85" s="30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</row>
    <row r="86" spans="3:22" s="1" customFormat="1" x14ac:dyDescent="0.4"/>
    <row r="87" spans="3:22" s="1" customFormat="1" x14ac:dyDescent="0.4"/>
    <row r="88" spans="3:22" s="1" customFormat="1" ht="15.75" x14ac:dyDescent="0.5">
      <c r="D88" s="8" t="s">
        <v>50</v>
      </c>
      <c r="E88" s="8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</row>
    <row r="89" spans="3:22" s="1" customFormat="1" x14ac:dyDescent="0.4">
      <c r="D89" s="36"/>
    </row>
    <row r="90" spans="3:22" s="1" customFormat="1" x14ac:dyDescent="0.4"/>
    <row r="91" spans="3:22" s="1" customFormat="1" x14ac:dyDescent="0.4"/>
    <row r="92" spans="3:22" s="1" customFormat="1" x14ac:dyDescent="0.4"/>
    <row r="93" spans="3:22" s="1" customFormat="1" x14ac:dyDescent="0.4">
      <c r="G93" s="14" t="s">
        <v>36</v>
      </c>
      <c r="H93" s="4">
        <f>H$23</f>
        <v>43373</v>
      </c>
      <c r="I93" s="4">
        <f t="shared" ref="I93:V93" si="33">I$23</f>
        <v>43465</v>
      </c>
      <c r="J93" s="4">
        <f t="shared" si="33"/>
        <v>43555</v>
      </c>
      <c r="K93" s="4">
        <f t="shared" si="33"/>
        <v>43646</v>
      </c>
      <c r="L93" s="4">
        <f t="shared" si="33"/>
        <v>43738</v>
      </c>
      <c r="M93" s="4">
        <f t="shared" si="33"/>
        <v>43830</v>
      </c>
      <c r="N93" s="4">
        <f t="shared" si="33"/>
        <v>43921</v>
      </c>
      <c r="O93" s="4">
        <f t="shared" si="33"/>
        <v>44012</v>
      </c>
      <c r="P93" s="4">
        <f t="shared" si="33"/>
        <v>44104</v>
      </c>
      <c r="Q93" s="4">
        <f t="shared" si="33"/>
        <v>44196</v>
      </c>
      <c r="R93" s="4">
        <f t="shared" si="33"/>
        <v>44286</v>
      </c>
      <c r="S93" s="4">
        <f t="shared" si="33"/>
        <v>44377</v>
      </c>
      <c r="T93" s="4">
        <f t="shared" si="33"/>
        <v>44469</v>
      </c>
      <c r="U93" s="4">
        <f t="shared" si="33"/>
        <v>44561</v>
      </c>
      <c r="V93" s="4">
        <f t="shared" si="33"/>
        <v>44651</v>
      </c>
    </row>
    <row r="94" spans="3:22" s="1" customFormat="1" x14ac:dyDescent="0.4">
      <c r="D94" s="31" t="str">
        <f>E11</f>
        <v>Base</v>
      </c>
      <c r="E94" s="31"/>
      <c r="F94" s="31"/>
      <c r="G94" s="32">
        <f>G45</f>
        <v>870.20964224366799</v>
      </c>
      <c r="H94" s="32">
        <f t="shared" ref="H94:V94" si="34">H45</f>
        <v>140</v>
      </c>
      <c r="I94" s="32">
        <f t="shared" si="34"/>
        <v>141.0383900488826</v>
      </c>
      <c r="J94" s="32">
        <f t="shared" si="34"/>
        <v>142.08448191129108</v>
      </c>
      <c r="K94" s="32">
        <f t="shared" si="34"/>
        <v>143.13833271212908</v>
      </c>
      <c r="L94" s="32">
        <f t="shared" si="34"/>
        <v>144.19999999999999</v>
      </c>
      <c r="M94" s="32">
        <f t="shared" si="34"/>
        <v>145.26954175034905</v>
      </c>
      <c r="N94" s="32">
        <f t="shared" si="34"/>
        <v>146.34701636862974</v>
      </c>
      <c r="O94" s="32">
        <f t="shared" si="34"/>
        <v>147.43248269349291</v>
      </c>
      <c r="P94" s="32">
        <f t="shared" si="34"/>
        <v>148.52599999999993</v>
      </c>
      <c r="Q94" s="32">
        <f t="shared" si="34"/>
        <v>149.62762800285947</v>
      </c>
      <c r="R94" s="32">
        <f t="shared" si="34"/>
        <v>150.73742685968858</v>
      </c>
      <c r="S94" s="32">
        <f t="shared" si="34"/>
        <v>151.85545717429767</v>
      </c>
      <c r="T94" s="32">
        <f t="shared" si="34"/>
        <v>152.98177999999984</v>
      </c>
      <c r="U94" s="32">
        <f t="shared" si="34"/>
        <v>154.11645684294518</v>
      </c>
      <c r="V94" s="32">
        <f t="shared" si="34"/>
        <v>155.2595496654792</v>
      </c>
    </row>
    <row r="95" spans="3:22" s="1" customFormat="1" x14ac:dyDescent="0.4">
      <c r="C95" s="29">
        <v>1</v>
      </c>
      <c r="D95" s="1" t="s">
        <v>16</v>
      </c>
      <c r="E95" s="30"/>
      <c r="F95" s="30"/>
      <c r="G95" s="23">
        <v>1106.7390463469601</v>
      </c>
      <c r="H95" s="23">
        <v>160</v>
      </c>
      <c r="I95" s="23">
        <v>150.0383900488826</v>
      </c>
      <c r="J95" s="23">
        <v>164.08448191129108</v>
      </c>
      <c r="K95" s="23">
        <v>156.13833271212908</v>
      </c>
      <c r="L95" s="23">
        <v>165.2</v>
      </c>
      <c r="M95" s="23">
        <v>173.26954175034905</v>
      </c>
      <c r="N95" s="23">
        <v>176.34701636862974</v>
      </c>
      <c r="O95" s="23">
        <v>167.43248269349291</v>
      </c>
      <c r="P95" s="23">
        <v>170.52599999999993</v>
      </c>
      <c r="Q95" s="23">
        <v>166.62762800285947</v>
      </c>
      <c r="R95" s="23">
        <v>173.73742685968858</v>
      </c>
      <c r="S95" s="23">
        <v>174.85545717429767</v>
      </c>
      <c r="T95" s="23">
        <v>174.98177999999984</v>
      </c>
      <c r="U95" s="23">
        <v>175.11645684294518</v>
      </c>
      <c r="V95" s="23">
        <v>158.2595496654792</v>
      </c>
    </row>
    <row r="96" spans="3:22" s="1" customFormat="1" x14ac:dyDescent="0.4">
      <c r="C96" s="29">
        <f>C95+1</f>
        <v>2</v>
      </c>
      <c r="D96" s="33" t="s">
        <v>17</v>
      </c>
      <c r="E96" s="34"/>
      <c r="F96" s="34"/>
      <c r="G96" s="37">
        <v>1893.9268868390823</v>
      </c>
      <c r="H96" s="37">
        <v>238</v>
      </c>
      <c r="I96" s="37">
        <v>241.55758507332388</v>
      </c>
      <c r="J96" s="37">
        <v>228.12672286693657</v>
      </c>
      <c r="K96" s="37">
        <v>214.70749906819361</v>
      </c>
      <c r="L96" s="37">
        <v>219.29999999999995</v>
      </c>
      <c r="M96" s="37">
        <v>239.90431262552357</v>
      </c>
      <c r="N96" s="37">
        <v>226.52052455294461</v>
      </c>
      <c r="O96" s="37">
        <v>242.14872404023939</v>
      </c>
      <c r="P96" s="37">
        <v>250.78899999999987</v>
      </c>
      <c r="Q96" s="37">
        <v>227.44144200428917</v>
      </c>
      <c r="R96" s="37">
        <v>244.1061402895329</v>
      </c>
      <c r="S96" s="37">
        <v>230.78318576144648</v>
      </c>
      <c r="T96" s="37">
        <v>252.47266999999977</v>
      </c>
      <c r="U96" s="37">
        <v>240.1746852644178</v>
      </c>
      <c r="V96" s="37">
        <v>254.88932449821877</v>
      </c>
    </row>
    <row r="97" spans="3:22" s="1" customFormat="1" x14ac:dyDescent="0.4">
      <c r="C97" s="29">
        <f t="shared" ref="C97:C109" si="35">C96+1</f>
        <v>3</v>
      </c>
      <c r="D97" s="1" t="s">
        <v>18</v>
      </c>
      <c r="E97" s="30"/>
      <c r="F97" s="30"/>
      <c r="G97" s="23">
        <v>2735.1662665864105</v>
      </c>
      <c r="H97" s="23">
        <v>290</v>
      </c>
      <c r="I97" s="23">
        <v>307.07678009776521</v>
      </c>
      <c r="J97" s="23">
        <v>294.16896382258216</v>
      </c>
      <c r="K97" s="23">
        <v>314.27666542425817</v>
      </c>
      <c r="L97" s="23">
        <v>305.39999999999998</v>
      </c>
      <c r="M97" s="23">
        <v>311.5390835006981</v>
      </c>
      <c r="N97" s="23">
        <v>308.69403273725948</v>
      </c>
      <c r="O97" s="23">
        <v>315.86496538698583</v>
      </c>
      <c r="P97" s="23">
        <v>307.05199999999985</v>
      </c>
      <c r="Q97" s="23">
        <v>329.25525600571893</v>
      </c>
      <c r="R97" s="23">
        <v>306.47485371937717</v>
      </c>
      <c r="S97" s="23">
        <v>319.71091434859534</v>
      </c>
      <c r="T97" s="23">
        <v>307.96355999999969</v>
      </c>
      <c r="U97" s="23">
        <v>332.23291368589037</v>
      </c>
      <c r="V97" s="23">
        <v>313.5190993309584</v>
      </c>
    </row>
    <row r="98" spans="3:22" s="1" customFormat="1" x14ac:dyDescent="0.4">
      <c r="C98" s="29">
        <f t="shared" si="35"/>
        <v>4</v>
      </c>
      <c r="D98" s="33" t="s">
        <v>19</v>
      </c>
      <c r="E98" s="34"/>
      <c r="F98" s="34"/>
      <c r="G98" s="37">
        <v>3566.8277433211333</v>
      </c>
      <c r="H98" s="37">
        <v>377</v>
      </c>
      <c r="I98" s="37">
        <v>380.59597512220648</v>
      </c>
      <c r="J98" s="37">
        <v>382.21120477822762</v>
      </c>
      <c r="K98" s="37">
        <v>386.84583178032273</v>
      </c>
      <c r="L98" s="37">
        <v>364.49999999999989</v>
      </c>
      <c r="M98" s="37">
        <v>381.17385437587262</v>
      </c>
      <c r="N98" s="37">
        <v>384.86754092157435</v>
      </c>
      <c r="O98" s="37">
        <v>397.5812067337323</v>
      </c>
      <c r="P98" s="37">
        <v>398.31499999999983</v>
      </c>
      <c r="Q98" s="37">
        <v>391.06907000714864</v>
      </c>
      <c r="R98" s="37">
        <v>386.84356714922149</v>
      </c>
      <c r="S98" s="37">
        <v>385.6386429357442</v>
      </c>
      <c r="T98" s="37">
        <v>400.45444999999961</v>
      </c>
      <c r="U98" s="37">
        <v>414.29114210736293</v>
      </c>
      <c r="V98" s="37">
        <v>393.148874163698</v>
      </c>
    </row>
    <row r="99" spans="3:22" s="1" customFormat="1" x14ac:dyDescent="0.4">
      <c r="C99" s="29">
        <f t="shared" si="35"/>
        <v>5</v>
      </c>
      <c r="D99" s="1" t="s">
        <v>20</v>
      </c>
      <c r="E99" s="30"/>
      <c r="F99" s="30"/>
      <c r="G99" s="23">
        <v>1017.3187316231435</v>
      </c>
      <c r="H99" s="23">
        <v>161</v>
      </c>
      <c r="I99" s="23">
        <v>168.69481042024856</v>
      </c>
      <c r="J99" s="23">
        <v>163.39306913706912</v>
      </c>
      <c r="K99" s="23">
        <v>151.09479326412168</v>
      </c>
      <c r="L99" s="23">
        <v>153.80000000000007</v>
      </c>
      <c r="M99" s="23">
        <v>155.50870662865356</v>
      </c>
      <c r="N99" s="23">
        <v>151.22093051981057</v>
      </c>
      <c r="O99" s="23">
        <v>164.93668912940416</v>
      </c>
      <c r="P99" s="23">
        <v>161.65600000000009</v>
      </c>
      <c r="Q99" s="23">
        <v>157.37888076122667</v>
      </c>
      <c r="R99" s="23">
        <v>147.10534913020678</v>
      </c>
      <c r="S99" s="23">
        <v>162.83542291199228</v>
      </c>
      <c r="T99" s="23">
        <v>166.56912000000014</v>
      </c>
      <c r="U99" s="23">
        <v>149.30645837645125</v>
      </c>
      <c r="V99" s="23">
        <v>173.04745611281101</v>
      </c>
    </row>
    <row r="100" spans="3:22" s="1" customFormat="1" x14ac:dyDescent="0.4">
      <c r="C100" s="29">
        <f t="shared" si="35"/>
        <v>6</v>
      </c>
      <c r="D100" s="33" t="s">
        <v>21</v>
      </c>
      <c r="E100" s="34"/>
      <c r="F100" s="34"/>
      <c r="G100" s="37">
        <v>597.91713342238813</v>
      </c>
      <c r="H100" s="37">
        <v>115</v>
      </c>
      <c r="I100" s="37">
        <v>123.77879253666194</v>
      </c>
      <c r="J100" s="37">
        <v>114.56336143346832</v>
      </c>
      <c r="K100" s="37">
        <v>110.35374953409682</v>
      </c>
      <c r="L100" s="37">
        <v>127.14999999999998</v>
      </c>
      <c r="M100" s="37">
        <v>133.95215631276182</v>
      </c>
      <c r="N100" s="37">
        <v>135.7602622764723</v>
      </c>
      <c r="O100" s="37">
        <v>136.57436202011968</v>
      </c>
      <c r="P100" s="37">
        <v>134.39449999999997</v>
      </c>
      <c r="Q100" s="37">
        <v>118.22072100214461</v>
      </c>
      <c r="R100" s="37">
        <v>114.05307014476645</v>
      </c>
      <c r="S100" s="37">
        <v>116.89159288072324</v>
      </c>
      <c r="T100" s="37">
        <v>122.73633499999991</v>
      </c>
      <c r="U100" s="37">
        <v>128.5873426322089</v>
      </c>
      <c r="V100" s="37">
        <v>138.4446622491094</v>
      </c>
    </row>
    <row r="101" spans="3:22" s="1" customFormat="1" x14ac:dyDescent="0.4">
      <c r="C101" s="29">
        <f t="shared" si="35"/>
        <v>7</v>
      </c>
      <c r="D101" s="1" t="s">
        <v>22</v>
      </c>
      <c r="E101" s="30"/>
      <c r="F101" s="30"/>
      <c r="G101" s="23">
        <v>183.35616046696646</v>
      </c>
      <c r="H101" s="23">
        <v>86</v>
      </c>
      <c r="I101" s="23">
        <v>77.519195024441302</v>
      </c>
      <c r="J101" s="23">
        <v>99.042240955645539</v>
      </c>
      <c r="K101" s="23">
        <v>97.569166356064542</v>
      </c>
      <c r="L101" s="23">
        <v>92.1</v>
      </c>
      <c r="M101" s="23">
        <v>89.634770875174524</v>
      </c>
      <c r="N101" s="23">
        <v>89.173508184314869</v>
      </c>
      <c r="O101" s="23">
        <v>82.716241346746457</v>
      </c>
      <c r="P101" s="23">
        <v>92.262999999999963</v>
      </c>
      <c r="Q101" s="23">
        <v>80.813814001429733</v>
      </c>
      <c r="R101" s="23">
        <v>93.368713429844291</v>
      </c>
      <c r="S101" s="23">
        <v>92.927728587148835</v>
      </c>
      <c r="T101" s="23">
        <v>106.49088999999992</v>
      </c>
      <c r="U101" s="23">
        <v>87.058228421472592</v>
      </c>
      <c r="V101" s="23">
        <v>83.629774832739599</v>
      </c>
    </row>
    <row r="102" spans="3:22" s="1" customFormat="1" x14ac:dyDescent="0.4">
      <c r="C102" s="29">
        <f t="shared" si="35"/>
        <v>8</v>
      </c>
      <c r="D102" s="33" t="s">
        <v>23</v>
      </c>
      <c r="E102" s="34"/>
      <c r="F102" s="34"/>
      <c r="G102" s="37">
        <v>1898.1783112720564</v>
      </c>
      <c r="H102" s="37">
        <v>228</v>
      </c>
      <c r="I102" s="37">
        <v>212.55758507332388</v>
      </c>
      <c r="J102" s="37">
        <v>232.12672286693657</v>
      </c>
      <c r="K102" s="37">
        <v>217.70749906819361</v>
      </c>
      <c r="L102" s="37">
        <v>216.29999999999995</v>
      </c>
      <c r="M102" s="37">
        <v>217.90431262552357</v>
      </c>
      <c r="N102" s="37">
        <v>236.52052455294461</v>
      </c>
      <c r="O102" s="37">
        <v>249.14872404023939</v>
      </c>
      <c r="P102" s="37">
        <v>251.78899999999987</v>
      </c>
      <c r="Q102" s="37">
        <v>227.44144200428917</v>
      </c>
      <c r="R102" s="37">
        <v>229.1061402895329</v>
      </c>
      <c r="S102" s="37">
        <v>235.78318576144648</v>
      </c>
      <c r="T102" s="37">
        <v>234.47266999999977</v>
      </c>
      <c r="U102" s="37">
        <v>261.1746852644178</v>
      </c>
      <c r="V102" s="37">
        <v>250.88932449821877</v>
      </c>
    </row>
    <row r="103" spans="3:22" s="1" customFormat="1" x14ac:dyDescent="0.4">
      <c r="C103" s="29">
        <f t="shared" si="35"/>
        <v>9</v>
      </c>
      <c r="D103" s="1" t="s">
        <v>26</v>
      </c>
      <c r="E103" s="30"/>
      <c r="F103" s="30"/>
      <c r="G103" s="23">
        <v>1481.1331434140748</v>
      </c>
      <c r="H103" s="23">
        <v>187</v>
      </c>
      <c r="I103" s="23">
        <v>179.30540463288099</v>
      </c>
      <c r="J103" s="23">
        <v>192.62049154562305</v>
      </c>
      <c r="K103" s="23">
        <v>184.94533255239085</v>
      </c>
      <c r="L103" s="23">
        <v>210.27999999999997</v>
      </c>
      <c r="M103" s="23">
        <v>204.62456677186736</v>
      </c>
      <c r="N103" s="23">
        <v>191.97910629199168</v>
      </c>
      <c r="O103" s="23">
        <v>192.34369252896252</v>
      </c>
      <c r="P103" s="23">
        <v>203.71839999999992</v>
      </c>
      <c r="Q103" s="23">
        <v>203.10330377502333</v>
      </c>
      <c r="R103" s="23">
        <v>208.49847948075137</v>
      </c>
      <c r="S103" s="23">
        <v>201.90400330483135</v>
      </c>
      <c r="T103" s="23">
        <v>204.31995199999983</v>
      </c>
      <c r="U103" s="23">
        <v>214.74640288827396</v>
      </c>
      <c r="V103" s="23">
        <v>197.18343386517384</v>
      </c>
    </row>
    <row r="104" spans="3:22" s="1" customFormat="1" x14ac:dyDescent="0.4">
      <c r="C104" s="29">
        <f t="shared" si="35"/>
        <v>10</v>
      </c>
      <c r="D104" s="33" t="s">
        <v>24</v>
      </c>
      <c r="E104" s="34"/>
      <c r="F104" s="34"/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</row>
    <row r="105" spans="3:22" s="1" customFormat="1" x14ac:dyDescent="0.4">
      <c r="C105" s="29">
        <f t="shared" si="35"/>
        <v>11</v>
      </c>
      <c r="D105" s="1" t="s">
        <v>24</v>
      </c>
      <c r="E105" s="30"/>
      <c r="F105" s="30"/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</row>
    <row r="106" spans="3:22" s="1" customFormat="1" x14ac:dyDescent="0.4">
      <c r="C106" s="29">
        <f t="shared" si="35"/>
        <v>12</v>
      </c>
      <c r="D106" s="33" t="s">
        <v>24</v>
      </c>
      <c r="E106" s="34"/>
      <c r="F106" s="34"/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</row>
    <row r="107" spans="3:22" s="1" customFormat="1" x14ac:dyDescent="0.4">
      <c r="C107" s="29">
        <f t="shared" si="35"/>
        <v>13</v>
      </c>
      <c r="D107" s="1" t="s">
        <v>24</v>
      </c>
      <c r="E107" s="30"/>
      <c r="F107" s="30"/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</row>
    <row r="108" spans="3:22" s="1" customFormat="1" x14ac:dyDescent="0.4">
      <c r="C108" s="29">
        <f t="shared" si="35"/>
        <v>14</v>
      </c>
      <c r="D108" s="33" t="s">
        <v>24</v>
      </c>
      <c r="E108" s="34"/>
      <c r="F108" s="34"/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</row>
    <row r="109" spans="3:22" s="1" customFormat="1" x14ac:dyDescent="0.4">
      <c r="C109" s="29">
        <f t="shared" si="35"/>
        <v>15</v>
      </c>
      <c r="D109" s="1" t="s">
        <v>24</v>
      </c>
      <c r="E109" s="30"/>
      <c r="F109" s="30"/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</row>
    <row r="110" spans="3:22" s="1" customFormat="1" x14ac:dyDescent="0.4"/>
    <row r="111" spans="3:22" s="1" customFormat="1" x14ac:dyDescent="0.4"/>
    <row r="112" spans="3:22" s="1" customFormat="1" x14ac:dyDescent="0.4"/>
    <row r="113" spans="4:22" ht="15.75" x14ac:dyDescent="0.5">
      <c r="D113" s="8" t="s">
        <v>49</v>
      </c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</row>
    <row r="114" spans="4:22" x14ac:dyDescent="0.4"/>
    <row r="115" spans="4:22" x14ac:dyDescent="0.4">
      <c r="D115" s="1" t="s">
        <v>2</v>
      </c>
      <c r="E115" s="7">
        <v>43373</v>
      </c>
    </row>
    <row r="116" spans="4:22" x14ac:dyDescent="0.4">
      <c r="D116" t="s">
        <v>3</v>
      </c>
      <c r="E116" s="7">
        <v>43830</v>
      </c>
    </row>
    <row r="117" spans="4:22" x14ac:dyDescent="0.4"/>
    <row r="118" spans="4:22" x14ac:dyDescent="0.4">
      <c r="D118" t="s">
        <v>0</v>
      </c>
      <c r="E118" s="5">
        <v>4</v>
      </c>
    </row>
    <row r="119" spans="4:22" x14ac:dyDescent="0.4">
      <c r="D119" s="1" t="s">
        <v>1</v>
      </c>
      <c r="E119" s="5">
        <v>3</v>
      </c>
    </row>
    <row r="120" spans="4:22" x14ac:dyDescent="0.4"/>
    <row r="121" spans="4:22" s="1" customFormat="1" x14ac:dyDescent="0.4">
      <c r="D121" s="1" t="s">
        <v>4</v>
      </c>
      <c r="E121" s="5">
        <v>0</v>
      </c>
    </row>
    <row r="122" spans="4:22" s="1" customFormat="1" x14ac:dyDescent="0.4"/>
    <row r="123" spans="4:22" hidden="1" x14ac:dyDescent="0.4"/>
    <row r="124" spans="4:22" hidden="1" x14ac:dyDescent="0.4"/>
    <row r="125" spans="4:22" hidden="1" x14ac:dyDescent="0.4"/>
    <row r="126" spans="4:22" hidden="1" x14ac:dyDescent="0.4"/>
    <row r="127" spans="4:22" hidden="1" x14ac:dyDescent="0.4"/>
    <row r="128" spans="4:22" hidden="1" x14ac:dyDescent="0.4"/>
    <row r="129" hidden="1" x14ac:dyDescent="0.4"/>
    <row r="130" hidden="1" x14ac:dyDescent="0.4"/>
    <row r="131" hidden="1" x14ac:dyDescent="0.4"/>
    <row r="132" hidden="1" x14ac:dyDescent="0.4"/>
    <row r="133" hidden="1" x14ac:dyDescent="0.4"/>
    <row r="134" hidden="1" x14ac:dyDescent="0.4"/>
    <row r="135" hidden="1" x14ac:dyDescent="0.4"/>
    <row r="136" hidden="1" x14ac:dyDescent="0.4"/>
    <row r="137" hidden="1" x14ac:dyDescent="0.4"/>
    <row r="138" hidden="1" x14ac:dyDescent="0.4"/>
    <row r="139" hidden="1" x14ac:dyDescent="0.4"/>
    <row r="140" hidden="1" x14ac:dyDescent="0.4"/>
    <row r="141" hidden="1" x14ac:dyDescent="0.4"/>
    <row r="142" hidden="1" x14ac:dyDescent="0.4"/>
    <row r="143" hidden="1" x14ac:dyDescent="0.4"/>
    <row r="144" hidden="1" x14ac:dyDescent="0.4"/>
    <row r="145" hidden="1" x14ac:dyDescent="0.4"/>
    <row r="146" hidden="1" x14ac:dyDescent="0.4"/>
    <row r="147" hidden="1" x14ac:dyDescent="0.4"/>
    <row r="148" hidden="1" x14ac:dyDescent="0.4"/>
    <row r="149" hidden="1" x14ac:dyDescent="0.4"/>
    <row r="150" hidden="1" x14ac:dyDescent="0.4"/>
    <row r="151" hidden="1" x14ac:dyDescent="0.4"/>
    <row r="152" hidden="1" x14ac:dyDescent="0.4"/>
    <row r="153" hidden="1" x14ac:dyDescent="0.4"/>
    <row r="154" hidden="1" x14ac:dyDescent="0.4"/>
    <row r="155" hidden="1" x14ac:dyDescent="0.4"/>
    <row r="156" hidden="1" x14ac:dyDescent="0.4"/>
    <row r="157" hidden="1" x14ac:dyDescent="0.4"/>
    <row r="158" hidden="1" x14ac:dyDescent="0.4"/>
    <row r="159" hidden="1" x14ac:dyDescent="0.4"/>
    <row r="160" hidden="1" x14ac:dyDescent="0.4"/>
    <row r="161" hidden="1" x14ac:dyDescent="0.4"/>
    <row r="162" hidden="1" x14ac:dyDescent="0.4"/>
    <row r="163" hidden="1" x14ac:dyDescent="0.4"/>
    <row r="164" hidden="1" x14ac:dyDescent="0.4"/>
    <row r="165" hidden="1" x14ac:dyDescent="0.4"/>
    <row r="166" hidden="1" x14ac:dyDescent="0.4"/>
    <row r="167" hidden="1" x14ac:dyDescent="0.4"/>
    <row r="168" hidden="1" x14ac:dyDescent="0.4"/>
    <row r="169" hidden="1" x14ac:dyDescent="0.4"/>
    <row r="170" hidden="1" x14ac:dyDescent="0.4"/>
    <row r="171" hidden="1" x14ac:dyDescent="0.4"/>
    <row r="172" hidden="1" x14ac:dyDescent="0.4"/>
    <row r="173" hidden="1" x14ac:dyDescent="0.4"/>
    <row r="174" hidden="1" x14ac:dyDescent="0.4"/>
    <row r="175" hidden="1" x14ac:dyDescent="0.4"/>
    <row r="176" hidden="1" x14ac:dyDescent="0.4"/>
    <row r="177" hidden="1" x14ac:dyDescent="0.4"/>
    <row r="178" hidden="1" x14ac:dyDescent="0.4"/>
    <row r="179" hidden="1" x14ac:dyDescent="0.4"/>
    <row r="180" hidden="1" x14ac:dyDescent="0.4"/>
    <row r="181" hidden="1" x14ac:dyDescent="0.4"/>
    <row r="182" hidden="1" x14ac:dyDescent="0.4"/>
    <row r="183" hidden="1" x14ac:dyDescent="0.4"/>
    <row r="184" hidden="1" x14ac:dyDescent="0.4"/>
    <row r="185" hidden="1" x14ac:dyDescent="0.4"/>
    <row r="186" hidden="1" x14ac:dyDescent="0.4"/>
    <row r="187" hidden="1" x14ac:dyDescent="0.4"/>
    <row r="188" hidden="1" x14ac:dyDescent="0.4"/>
    <row r="189" hidden="1" x14ac:dyDescent="0.4"/>
    <row r="190" hidden="1" x14ac:dyDescent="0.4"/>
    <row r="191" hidden="1" x14ac:dyDescent="0.4"/>
    <row r="192" hidden="1" x14ac:dyDescent="0.4"/>
    <row r="193" hidden="1" x14ac:dyDescent="0.4"/>
    <row r="194" hidden="1" x14ac:dyDescent="0.4"/>
    <row r="195" hidden="1" x14ac:dyDescent="0.4"/>
    <row r="196" hidden="1" x14ac:dyDescent="0.4"/>
    <row r="197" hidden="1" x14ac:dyDescent="0.4"/>
    <row r="198" hidden="1" x14ac:dyDescent="0.4"/>
    <row r="199" hidden="1" x14ac:dyDescent="0.4"/>
    <row r="200" hidden="1" x14ac:dyDescent="0.4"/>
    <row r="201" hidden="1" x14ac:dyDescent="0.4"/>
    <row r="202" hidden="1" x14ac:dyDescent="0.4"/>
    <row r="203" hidden="1" x14ac:dyDescent="0.4"/>
    <row r="204" hidden="1" x14ac:dyDescent="0.4"/>
    <row r="205" hidden="1" x14ac:dyDescent="0.4"/>
    <row r="206" hidden="1" x14ac:dyDescent="0.4"/>
    <row r="207" hidden="1" x14ac:dyDescent="0.4"/>
    <row r="208" hidden="1" x14ac:dyDescent="0.4"/>
    <row r="209" hidden="1" x14ac:dyDescent="0.4"/>
    <row r="210" hidden="1" x14ac:dyDescent="0.4"/>
    <row r="211" hidden="1" x14ac:dyDescent="0.4"/>
    <row r="212" hidden="1" x14ac:dyDescent="0.4"/>
    <row r="213" hidden="1" x14ac:dyDescent="0.4"/>
    <row r="214" hidden="1" x14ac:dyDescent="0.4"/>
    <row r="215" hidden="1" x14ac:dyDescent="0.4"/>
    <row r="216" hidden="1" x14ac:dyDescent="0.4"/>
    <row r="217" hidden="1" x14ac:dyDescent="0.4"/>
    <row r="218" hidden="1" x14ac:dyDescent="0.4"/>
    <row r="219" hidden="1" x14ac:dyDescent="0.4"/>
    <row r="220" hidden="1" x14ac:dyDescent="0.4"/>
    <row r="221" hidden="1" x14ac:dyDescent="0.4"/>
    <row r="222" hidden="1" x14ac:dyDescent="0.4"/>
    <row r="223" hidden="1" x14ac:dyDescent="0.4"/>
    <row r="224" hidden="1" x14ac:dyDescent="0.4"/>
    <row r="225" hidden="1" x14ac:dyDescent="0.4"/>
    <row r="226" hidden="1" x14ac:dyDescent="0.4"/>
    <row r="227" hidden="1" x14ac:dyDescent="0.4"/>
    <row r="228" hidden="1" x14ac:dyDescent="0.4"/>
    <row r="229" hidden="1" x14ac:dyDescent="0.4"/>
    <row r="230" hidden="1" x14ac:dyDescent="0.4"/>
    <row r="231" hidden="1" x14ac:dyDescent="0.4"/>
    <row r="232" hidden="1" x14ac:dyDescent="0.4"/>
    <row r="233" hidden="1" x14ac:dyDescent="0.4"/>
    <row r="234" hidden="1" x14ac:dyDescent="0.4"/>
    <row r="235" hidden="1" x14ac:dyDescent="0.4"/>
    <row r="236" hidden="1" x14ac:dyDescent="0.4"/>
    <row r="237" hidden="1" x14ac:dyDescent="0.4"/>
    <row r="238" hidden="1" x14ac:dyDescent="0.4"/>
    <row r="239" hidden="1" x14ac:dyDescent="0.4"/>
    <row r="240" hidden="1" x14ac:dyDescent="0.4"/>
    <row r="241" hidden="1" x14ac:dyDescent="0.4"/>
    <row r="242" hidden="1" x14ac:dyDescent="0.4"/>
    <row r="243" hidden="1" x14ac:dyDescent="0.4"/>
    <row r="244" hidden="1" x14ac:dyDescent="0.4"/>
    <row r="245" hidden="1" x14ac:dyDescent="0.4"/>
    <row r="246" hidden="1" x14ac:dyDescent="0.4"/>
    <row r="247" hidden="1" x14ac:dyDescent="0.4"/>
    <row r="248" hidden="1" x14ac:dyDescent="0.4"/>
    <row r="249" hidden="1" x14ac:dyDescent="0.4"/>
    <row r="250" hidden="1" x14ac:dyDescent="0.4"/>
    <row r="251" hidden="1" x14ac:dyDescent="0.4"/>
    <row r="252" hidden="1" x14ac:dyDescent="0.4"/>
    <row r="253" hidden="1" x14ac:dyDescent="0.4"/>
    <row r="254" hidden="1" x14ac:dyDescent="0.4"/>
    <row r="255" hidden="1" x14ac:dyDescent="0.4"/>
    <row r="256" hidden="1" x14ac:dyDescent="0.4"/>
    <row r="257" hidden="1" x14ac:dyDescent="0.4"/>
    <row r="258" hidden="1" x14ac:dyDescent="0.4"/>
    <row r="259" hidden="1" x14ac:dyDescent="0.4"/>
    <row r="260" hidden="1" x14ac:dyDescent="0.4"/>
    <row r="261" hidden="1" x14ac:dyDescent="0.4"/>
    <row r="262" hidden="1" x14ac:dyDescent="0.4"/>
    <row r="263" hidden="1" x14ac:dyDescent="0.4"/>
    <row r="264" hidden="1" x14ac:dyDescent="0.4"/>
    <row r="265" hidden="1" x14ac:dyDescent="0.4"/>
    <row r="266" hidden="1" x14ac:dyDescent="0.4"/>
    <row r="267" hidden="1" x14ac:dyDescent="0.4"/>
    <row r="268" hidden="1" x14ac:dyDescent="0.4"/>
    <row r="269" hidden="1" x14ac:dyDescent="0.4"/>
    <row r="270" hidden="1" x14ac:dyDescent="0.4"/>
    <row r="271" hidden="1" x14ac:dyDescent="0.4"/>
    <row r="272" hidden="1" x14ac:dyDescent="0.4"/>
    <row r="273" hidden="1" x14ac:dyDescent="0.4"/>
    <row r="274" hidden="1" x14ac:dyDescent="0.4"/>
    <row r="275" hidden="1" x14ac:dyDescent="0.4"/>
    <row r="276" hidden="1" x14ac:dyDescent="0.4"/>
    <row r="277" hidden="1" x14ac:dyDescent="0.4"/>
    <row r="278" hidden="1" x14ac:dyDescent="0.4"/>
    <row r="279" hidden="1" x14ac:dyDescent="0.4"/>
    <row r="280" hidden="1" x14ac:dyDescent="0.4"/>
    <row r="281" hidden="1" x14ac:dyDescent="0.4"/>
    <row r="282" hidden="1" x14ac:dyDescent="0.4"/>
    <row r="283" hidden="1" x14ac:dyDescent="0.4"/>
    <row r="284" hidden="1" x14ac:dyDescent="0.4"/>
    <row r="285" hidden="1" x14ac:dyDescent="0.4"/>
    <row r="286" hidden="1" x14ac:dyDescent="0.4"/>
    <row r="287" hidden="1" x14ac:dyDescent="0.4"/>
    <row r="288" hidden="1" x14ac:dyDescent="0.4"/>
    <row r="289" hidden="1" x14ac:dyDescent="0.4"/>
    <row r="290" hidden="1" x14ac:dyDescent="0.4"/>
    <row r="291" hidden="1" x14ac:dyDescent="0.4"/>
    <row r="292" hidden="1" x14ac:dyDescent="0.4"/>
    <row r="293" hidden="1" x14ac:dyDescent="0.4"/>
    <row r="294" hidden="1" x14ac:dyDescent="0.4"/>
    <row r="295" hidden="1" x14ac:dyDescent="0.4"/>
    <row r="296" hidden="1" x14ac:dyDescent="0.4"/>
    <row r="297" hidden="1" x14ac:dyDescent="0.4"/>
    <row r="298" hidden="1" x14ac:dyDescent="0.4"/>
    <row r="299" hidden="1" x14ac:dyDescent="0.4"/>
    <row r="300" hidden="1" x14ac:dyDescent="0.4"/>
    <row r="301" hidden="1" x14ac:dyDescent="0.4"/>
    <row r="302" hidden="1" x14ac:dyDescent="0.4"/>
    <row r="303" hidden="1" x14ac:dyDescent="0.4"/>
    <row r="304" hidden="1" x14ac:dyDescent="0.4"/>
    <row r="305" hidden="1" x14ac:dyDescent="0.4"/>
    <row r="306" hidden="1" x14ac:dyDescent="0.4"/>
    <row r="307" hidden="1" x14ac:dyDescent="0.4"/>
    <row r="308" hidden="1" x14ac:dyDescent="0.4"/>
    <row r="309" hidden="1" x14ac:dyDescent="0.4"/>
    <row r="310" hidden="1" x14ac:dyDescent="0.4"/>
    <row r="311" hidden="1" x14ac:dyDescent="0.4"/>
    <row r="312" hidden="1" x14ac:dyDescent="0.4"/>
    <row r="313" hidden="1" x14ac:dyDescent="0.4"/>
    <row r="314" hidden="1" x14ac:dyDescent="0.4"/>
    <row r="315" hidden="1" x14ac:dyDescent="0.4"/>
    <row r="316" hidden="1" x14ac:dyDescent="0.4"/>
    <row r="317" hidden="1" x14ac:dyDescent="0.4"/>
    <row r="318" hidden="1" x14ac:dyDescent="0.4"/>
    <row r="319" hidden="1" x14ac:dyDescent="0.4"/>
    <row r="320" hidden="1" x14ac:dyDescent="0.4"/>
    <row r="321" hidden="1" x14ac:dyDescent="0.4"/>
    <row r="322" hidden="1" x14ac:dyDescent="0.4"/>
    <row r="323" hidden="1" x14ac:dyDescent="0.4"/>
    <row r="324" hidden="1" x14ac:dyDescent="0.4"/>
    <row r="325" hidden="1" x14ac:dyDescent="0.4"/>
    <row r="326" hidden="1" x14ac:dyDescent="0.4"/>
    <row r="327" hidden="1" x14ac:dyDescent="0.4"/>
    <row r="328" hidden="1" x14ac:dyDescent="0.4"/>
    <row r="329" hidden="1" x14ac:dyDescent="0.4"/>
    <row r="330" hidden="1" x14ac:dyDescent="0.4"/>
    <row r="331" hidden="1" x14ac:dyDescent="0.4"/>
    <row r="332" hidden="1" x14ac:dyDescent="0.4"/>
    <row r="333" hidden="1" x14ac:dyDescent="0.4"/>
    <row r="334" hidden="1" x14ac:dyDescent="0.4"/>
    <row r="335" hidden="1" x14ac:dyDescent="0.4"/>
    <row r="336" hidden="1" x14ac:dyDescent="0.4"/>
    <row r="337" hidden="1" x14ac:dyDescent="0.4"/>
    <row r="338" hidden="1" x14ac:dyDescent="0.4"/>
    <row r="339" hidden="1" x14ac:dyDescent="0.4"/>
    <row r="340" hidden="1" x14ac:dyDescent="0.4"/>
    <row r="341" hidden="1" x14ac:dyDescent="0.4"/>
    <row r="342" hidden="1" x14ac:dyDescent="0.4"/>
    <row r="343" hidden="1" x14ac:dyDescent="0.4"/>
    <row r="344" hidden="1" x14ac:dyDescent="0.4"/>
    <row r="345" hidden="1" x14ac:dyDescent="0.4"/>
    <row r="346" hidden="1" x14ac:dyDescent="0.4"/>
    <row r="347" hidden="1" x14ac:dyDescent="0.4"/>
    <row r="348" hidden="1" x14ac:dyDescent="0.4"/>
    <row r="349" hidden="1" x14ac:dyDescent="0.4"/>
    <row r="350" hidden="1" x14ac:dyDescent="0.4"/>
    <row r="351" hidden="1" x14ac:dyDescent="0.4"/>
    <row r="352" hidden="1" x14ac:dyDescent="0.4"/>
    <row r="353" hidden="1" x14ac:dyDescent="0.4"/>
    <row r="354" hidden="1" x14ac:dyDescent="0.4"/>
    <row r="355" hidden="1" x14ac:dyDescent="0.4"/>
    <row r="356" hidden="1" x14ac:dyDescent="0.4"/>
    <row r="357" hidden="1" x14ac:dyDescent="0.4"/>
    <row r="358" hidden="1" x14ac:dyDescent="0.4"/>
    <row r="359" hidden="1" x14ac:dyDescent="0.4"/>
    <row r="360" hidden="1" x14ac:dyDescent="0.4"/>
    <row r="361" hidden="1" x14ac:dyDescent="0.4"/>
    <row r="362" hidden="1" x14ac:dyDescent="0.4"/>
    <row r="363" hidden="1" x14ac:dyDescent="0.4"/>
    <row r="364" hidden="1" x14ac:dyDescent="0.4"/>
    <row r="365" hidden="1" x14ac:dyDescent="0.4"/>
    <row r="366" hidden="1" x14ac:dyDescent="0.4"/>
    <row r="367" hidden="1" x14ac:dyDescent="0.4"/>
    <row r="368" hidden="1" x14ac:dyDescent="0.4"/>
    <row r="369" hidden="1" x14ac:dyDescent="0.4"/>
    <row r="370" hidden="1" x14ac:dyDescent="0.4"/>
    <row r="371" hidden="1" x14ac:dyDescent="0.4"/>
    <row r="372" hidden="1" x14ac:dyDescent="0.4"/>
    <row r="373" hidden="1" x14ac:dyDescent="0.4"/>
    <row r="374" hidden="1" x14ac:dyDescent="0.4"/>
    <row r="375" hidden="1" x14ac:dyDescent="0.4"/>
    <row r="376" hidden="1" x14ac:dyDescent="0.4"/>
    <row r="377" hidden="1" x14ac:dyDescent="0.4"/>
    <row r="378" hidden="1" x14ac:dyDescent="0.4"/>
    <row r="379" hidden="1" x14ac:dyDescent="0.4"/>
    <row r="380" x14ac:dyDescent="0.4"/>
  </sheetData>
  <mergeCells count="1">
    <mergeCell ref="E11:F11"/>
  </mergeCells>
  <dataValidations disablePrompts="1" count="1">
    <dataValidation type="list" allowBlank="1" showInputMessage="1" showErrorMessage="1" sqref="E10" xr:uid="{25952A51-88D4-4B20-BC61-600D353CB678}">
      <formula1>$H$10:$V$10</formula1>
    </dataValidation>
  </dataValidations>
  <pageMargins left="0.7" right="0.7" top="0.75" bottom="0.75" header="0.3" footer="0.3"/>
  <pageSetup paperSize="9" scale="66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14</vt:i4>
      </vt:variant>
    </vt:vector>
  </HeadingPairs>
  <TitlesOfParts>
    <vt:vector size="16" baseType="lpstr">
      <vt:lpstr>Cover</vt:lpstr>
      <vt:lpstr>Scenario Tables</vt:lpstr>
      <vt:lpstr>Constant.MonthsInQuarter</vt:lpstr>
      <vt:lpstr>Constant.QuartersInYear</vt:lpstr>
      <vt:lpstr>CopyPaste.Live</vt:lpstr>
      <vt:lpstr>CopyPaste.Value</vt:lpstr>
      <vt:lpstr>Date.ModelEnd</vt:lpstr>
      <vt:lpstr>Date.ModelStart</vt:lpstr>
      <vt:lpstr>Output.Live</vt:lpstr>
      <vt:lpstr>Scenarios.Names</vt:lpstr>
      <vt:lpstr>Scenarios.Numbers</vt:lpstr>
      <vt:lpstr>Scenarios.Selector</vt:lpstr>
      <vt:lpstr>ScenarioTable.Anchor</vt:lpstr>
      <vt:lpstr>System.Error</vt:lpstr>
      <vt:lpstr>Table.Inside</vt:lpstr>
      <vt:lpstr>Table.Outside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Crawley</dc:creator>
  <cp:lastModifiedBy>Nick Crawley</cp:lastModifiedBy>
  <cp:lastPrinted>2016-10-31T02:42:36Z</cp:lastPrinted>
  <dcterms:created xsi:type="dcterms:W3CDTF">2016-02-12T04:56:13Z</dcterms:created>
  <dcterms:modified xsi:type="dcterms:W3CDTF">2018-10-07T22:58:30Z</dcterms:modified>
</cp:coreProperties>
</file>